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15" activeTab="1"/>
  </bookViews>
  <sheets>
    <sheet name="Hoja1" sheetId="1" r:id="rId1"/>
    <sheet name="B. INMUEBLES" sheetId="18" r:id="rId2"/>
    <sheet name="b.MUEBLES 1241-1-51107" sheetId="2" r:id="rId3"/>
    <sheet name="b.MUEBLES 1241-1-5111" sheetId="3" r:id="rId4"/>
    <sheet name="b.MUEBLES 1241-3-51504" sheetId="4" r:id="rId5"/>
    <sheet name="b.MUEBLES 1241-3-5151" sheetId="5" r:id="rId6"/>
    <sheet name="b.MUEBLES 1241-9-5191" sheetId="6" r:id="rId7"/>
    <sheet name="b.MUEBLES 1242-9-52901" sheetId="7" r:id="rId8"/>
    <sheet name="b.MUEBLES 1242-9-5291" sheetId="8" r:id="rId9"/>
    <sheet name="b.MUEBLES 1243-1-53102" sheetId="9" r:id="rId10"/>
    <sheet name="b.MUEBLES 1244-1-54101" sheetId="10" r:id="rId11"/>
    <sheet name="b.MUEBLES 1246-2-56200" sheetId="11" r:id="rId12"/>
    <sheet name="b.MUEBLES 1246-4-5641" sheetId="12" r:id="rId13"/>
    <sheet name="b.MUEBLES 1246-5-56501" sheetId="13" r:id="rId14"/>
    <sheet name="b.MUEBLES 1246-6-56604" sheetId="14" r:id="rId15"/>
    <sheet name="b.MUEBLES 1246-7-56704" sheetId="15" r:id="rId16"/>
    <sheet name="b.MUEBLES 1246-7-5671" sheetId="16" r:id="rId17"/>
    <sheet name="b.MUEBLES 1246-9-56905" sheetId="17" r:id="rId18"/>
    <sheet name=" RESUMEN " sheetId="19" r:id="rId19"/>
  </sheets>
  <externalReferences>
    <externalReference r:id="rId20"/>
  </externalReferences>
  <definedNames>
    <definedName name="_Toc276045272" localSheetId="18">' RESUMEN '!#REF!</definedName>
    <definedName name="_Toc276045273" localSheetId="18">' RESUMEN '!#REF!</definedName>
    <definedName name="_Toc276045274" localSheetId="18">' RESUMEN '!#REF!</definedName>
    <definedName name="_Toc276045275" localSheetId="18">' RESUMEN '!#REF!</definedName>
    <definedName name="_Toc276045276" localSheetId="18">' RESUMEN '!#REF!</definedName>
    <definedName name="_Toc276045277" localSheetId="18">' RESUMEN '!#REF!</definedName>
    <definedName name="_Toc276045278" localSheetId="18">' RESUMEN '!#REF!</definedName>
    <definedName name="_Toc276045279" localSheetId="18">' RESUMEN '!#REF!</definedName>
    <definedName name="_Toc276045280" localSheetId="18">' RESUMEN '!#REF!</definedName>
    <definedName name="_xlnm.Print_Area" localSheetId="18">' RESUMEN '!$A$1:$D$33</definedName>
    <definedName name="_xlnm.Print_Area" localSheetId="1">'B. INMUEBLES'!$A$1:$C$38</definedName>
    <definedName name="_xlnm.Print_Area" localSheetId="2">'b.MUEBLES 1241-1-51107'!$A$1:$D$2457</definedName>
    <definedName name="_xlnm.Print_Area" localSheetId="3">'b.MUEBLES 1241-1-5111'!$A$1:$C$56</definedName>
    <definedName name="_xlnm.Print_Area" localSheetId="4">'b.MUEBLES 1241-3-51504'!$A$1:$D$549</definedName>
    <definedName name="_xlnm.Print_Area" localSheetId="5">'b.MUEBLES 1241-3-5151'!$A$1:$D$206</definedName>
    <definedName name="_xlnm.Print_Area" localSheetId="6">'b.MUEBLES 1241-9-5191'!$A$1:$D$63</definedName>
    <definedName name="_xlnm.Print_Area" localSheetId="7">'b.MUEBLES 1242-9-52901'!$A$1:$D$447</definedName>
    <definedName name="_xlnm.Print_Area" localSheetId="8">'b.MUEBLES 1242-9-5291'!$A$1:$D$29</definedName>
    <definedName name="_xlnm.Print_Area" localSheetId="9">'b.MUEBLES 1243-1-53102'!$A$1:$D$48</definedName>
    <definedName name="_xlnm.Print_Area" localSheetId="10">'b.MUEBLES 1244-1-54101'!$A$1:$D$36</definedName>
    <definedName name="_xlnm.Print_Area" localSheetId="11">'b.MUEBLES 1246-2-56200'!$A$1:$D$128</definedName>
    <definedName name="_xlnm.Print_Area" localSheetId="12">'b.MUEBLES 1246-4-5641'!$A$1:$D$33</definedName>
    <definedName name="_xlnm.Print_Area" localSheetId="13">'b.MUEBLES 1246-5-56501'!$A$1:$D$94</definedName>
    <definedName name="_xlnm.Print_Area" localSheetId="14">'b.MUEBLES 1246-6-56604'!$A$1:$D$109</definedName>
    <definedName name="_xlnm.Print_Area" localSheetId="15">'b.MUEBLES 1246-7-56704'!$A$1:$C$344</definedName>
    <definedName name="_xlnm.Print_Area" localSheetId="16">'b.MUEBLES 1246-7-5671'!$A$1:$C$41</definedName>
    <definedName name="_xlnm.Print_Area" localSheetId="17">'b.MUEBLES 1246-9-56905'!$A$1:$C$86</definedName>
    <definedName name="_xlnm.Print_Area" localSheetId="0">Hoja1!$A$1:$D$36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9" l="1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C27" i="17"/>
  <c r="C25" i="17"/>
  <c r="C24" i="17"/>
  <c r="C23" i="17"/>
  <c r="C68" i="17" s="1"/>
  <c r="C16" i="17"/>
  <c r="C25" i="16"/>
  <c r="C320" i="15"/>
  <c r="C319" i="15"/>
  <c r="C295" i="15"/>
  <c r="C291" i="15"/>
  <c r="C290" i="15"/>
  <c r="C289" i="15"/>
  <c r="C288" i="15"/>
  <c r="C287" i="15"/>
  <c r="C286" i="15"/>
  <c r="C285" i="15"/>
  <c r="C284" i="15"/>
  <c r="C283" i="15"/>
  <c r="C282" i="15"/>
  <c r="C281" i="15"/>
  <c r="C280" i="15"/>
  <c r="C279" i="15"/>
  <c r="C278" i="15"/>
  <c r="C277" i="15"/>
  <c r="C274" i="15"/>
  <c r="C269" i="15"/>
  <c r="C268" i="15"/>
  <c r="C267" i="15"/>
  <c r="C266" i="15"/>
  <c r="C265" i="15"/>
  <c r="C264" i="15"/>
  <c r="C263" i="15"/>
  <c r="C262" i="15"/>
  <c r="C261" i="15"/>
  <c r="C260" i="15"/>
  <c r="C259" i="15"/>
  <c r="C258" i="15"/>
  <c r="C257" i="15"/>
  <c r="C256" i="15"/>
  <c r="C255" i="15"/>
  <c r="C254" i="15"/>
  <c r="C253" i="15"/>
  <c r="C252" i="15"/>
  <c r="C251" i="15"/>
  <c r="C250" i="15"/>
  <c r="C249" i="15"/>
  <c r="C248" i="15"/>
  <c r="C247" i="15"/>
  <c r="C24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9" i="15"/>
  <c r="C210" i="15"/>
  <c r="C209" i="15"/>
  <c r="C208" i="15"/>
  <c r="C207" i="15"/>
  <c r="C206" i="15"/>
  <c r="C205" i="15"/>
  <c r="C204" i="15"/>
  <c r="C203" i="15"/>
  <c r="C202" i="15"/>
  <c r="C201" i="15"/>
  <c r="C200" i="15"/>
  <c r="C199" i="15"/>
  <c r="C198" i="15"/>
  <c r="C197" i="15"/>
  <c r="C196" i="15"/>
  <c r="C195" i="15"/>
  <c r="C194" i="15"/>
  <c r="C193" i="15"/>
  <c r="C192" i="15"/>
  <c r="C191" i="15"/>
  <c r="C190" i="15"/>
  <c r="C189" i="15"/>
  <c r="C188" i="15"/>
  <c r="C187" i="15"/>
  <c r="C186" i="15"/>
  <c r="C185" i="15"/>
  <c r="C184" i="15"/>
  <c r="C183" i="15"/>
  <c r="C182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52" i="15"/>
  <c r="C151" i="15"/>
  <c r="C150" i="15"/>
  <c r="C149" i="15"/>
  <c r="C148" i="15"/>
  <c r="C147" i="15"/>
  <c r="C146" i="15"/>
  <c r="C145" i="15"/>
  <c r="C144" i="15"/>
  <c r="C143" i="15"/>
  <c r="C142" i="15"/>
  <c r="C141" i="15"/>
  <c r="C140" i="15"/>
  <c r="C139" i="15"/>
  <c r="C138" i="15"/>
  <c r="C137" i="15"/>
  <c r="C136" i="15"/>
  <c r="C135" i="15"/>
  <c r="C134" i="15"/>
  <c r="C133" i="15"/>
  <c r="C132" i="15"/>
  <c r="C131" i="15"/>
  <c r="C130" i="15"/>
  <c r="C129" i="15"/>
  <c r="C128" i="15"/>
  <c r="C127" i="15"/>
  <c r="C123" i="15"/>
  <c r="C122" i="15"/>
  <c r="C121" i="15"/>
  <c r="C120" i="15"/>
  <c r="C119" i="15"/>
  <c r="C118" i="15"/>
  <c r="C117" i="15"/>
  <c r="C116" i="15"/>
  <c r="C115" i="15"/>
  <c r="C114" i="15"/>
  <c r="C113" i="15"/>
  <c r="C112" i="15"/>
  <c r="C111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2" i="15"/>
  <c r="C71" i="15"/>
  <c r="C70" i="15"/>
  <c r="C69" i="15"/>
  <c r="C68" i="15"/>
  <c r="C67" i="15"/>
  <c r="C66" i="15"/>
  <c r="C65" i="15"/>
  <c r="C64" i="15"/>
  <c r="C63" i="15"/>
  <c r="C62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2" i="15"/>
  <c r="C83" i="14"/>
  <c r="C82" i="14"/>
  <c r="C81" i="14"/>
  <c r="C80" i="14"/>
  <c r="C79" i="14"/>
  <c r="C78" i="14"/>
  <c r="C77" i="14"/>
  <c r="C76" i="14"/>
  <c r="C75" i="14"/>
  <c r="C74" i="14"/>
  <c r="C73" i="14"/>
  <c r="C72" i="14"/>
  <c r="C71" i="14"/>
  <c r="C70" i="14"/>
  <c r="C69" i="14"/>
  <c r="C68" i="14"/>
  <c r="C67" i="14"/>
  <c r="C66" i="14"/>
  <c r="C58" i="14"/>
  <c r="C57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98" i="14" s="1"/>
  <c r="C40" i="14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7" i="13"/>
  <c r="C16" i="12"/>
  <c r="C95" i="11"/>
  <c r="C94" i="11"/>
  <c r="C93" i="11"/>
  <c r="C92" i="11"/>
  <c r="C91" i="11"/>
  <c r="C87" i="11"/>
  <c r="C86" i="11"/>
  <c r="C85" i="11"/>
  <c r="C84" i="11"/>
  <c r="C80" i="11"/>
  <c r="C79" i="11"/>
  <c r="C78" i="11"/>
  <c r="C77" i="11"/>
  <c r="C76" i="11"/>
  <c r="C75" i="11"/>
  <c r="C74" i="11"/>
  <c r="C73" i="11"/>
  <c r="C72" i="11"/>
  <c r="C71" i="11"/>
  <c r="C70" i="11"/>
  <c r="C67" i="11"/>
  <c r="C26" i="11"/>
  <c r="C25" i="11"/>
  <c r="C110" i="11" s="1"/>
  <c r="C18" i="10"/>
  <c r="C26" i="9"/>
  <c r="C25" i="9"/>
  <c r="C24" i="9"/>
  <c r="C23" i="9"/>
  <c r="C22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17" i="8"/>
  <c r="C382" i="7"/>
  <c r="C381" i="7"/>
  <c r="C380" i="7"/>
  <c r="C7" i="7"/>
  <c r="C431" i="7" s="1"/>
  <c r="C21" i="6"/>
  <c r="C20" i="6"/>
  <c r="C19" i="6"/>
  <c r="C18" i="6"/>
  <c r="C14" i="6"/>
  <c r="C13" i="6"/>
  <c r="C9" i="6"/>
  <c r="C190" i="5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0" i="4"/>
  <c r="C168" i="4"/>
  <c r="C167" i="4"/>
  <c r="C166" i="4"/>
  <c r="C165" i="4"/>
  <c r="C164" i="4"/>
  <c r="C163" i="4"/>
  <c r="C162" i="4"/>
  <c r="C160" i="4"/>
  <c r="C159" i="4"/>
  <c r="C158" i="4"/>
  <c r="C156" i="4"/>
  <c r="C143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29" i="4"/>
  <c r="C28" i="4"/>
  <c r="C27" i="4"/>
  <c r="C26" i="4"/>
  <c r="C25" i="4"/>
  <c r="C24" i="4"/>
  <c r="C23" i="4"/>
  <c r="C22" i="4"/>
  <c r="C21" i="4"/>
  <c r="C20" i="4"/>
  <c r="C19" i="4"/>
  <c r="C17" i="4"/>
  <c r="C15" i="4"/>
  <c r="C13" i="4"/>
  <c r="C12" i="4"/>
  <c r="C11" i="4"/>
  <c r="C536" i="4" s="1"/>
  <c r="C44" i="3"/>
  <c r="C329" i="15" l="1"/>
  <c r="C75" i="13"/>
  <c r="C34" i="9"/>
  <c r="C54" i="6"/>
  <c r="C2442" i="2" l="1"/>
  <c r="D10" i="19" s="1"/>
  <c r="D27" i="19" s="1"/>
  <c r="C1214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A2" i="1" l="1"/>
</calcChain>
</file>

<file path=xl/sharedStrings.xml><?xml version="1.0" encoding="utf-8"?>
<sst xmlns="http://schemas.openxmlformats.org/spreadsheetml/2006/main" count="8976" uniqueCount="986">
  <si>
    <r>
      <t>Relación de bienes que componen su patrimonio,  al __ de __________ de XXXX.</t>
    </r>
    <r>
      <rPr>
        <sz val="11"/>
        <rFont val="Arial"/>
        <family val="2"/>
      </rPr>
      <t xml:space="preserve"> (A)</t>
    </r>
    <r>
      <rPr>
        <sz val="11"/>
        <color indexed="62"/>
        <rFont val="Arial"/>
        <family val="2"/>
      </rPr>
      <t>.</t>
    </r>
  </si>
  <si>
    <t xml:space="preserve"> ( 1)</t>
  </si>
  <si>
    <t xml:space="preserve"> ( 2 )</t>
  </si>
  <si>
    <t xml:space="preserve"> ( 3 )</t>
  </si>
  <si>
    <t>Código</t>
  </si>
  <si>
    <t>Descripción del bien</t>
  </si>
  <si>
    <t>Valor en libros</t>
  </si>
  <si>
    <t xml:space="preserve">Nombre del Ente: Universidad Tecnológica de la Costa Grande De Guerrero </t>
  </si>
  <si>
    <r>
      <t xml:space="preserve">Relación de bienes que componen su patrimonio,  al </t>
    </r>
    <r>
      <rPr>
        <b/>
        <u/>
        <sz val="11"/>
        <rFont val="Arial"/>
        <family val="2"/>
      </rPr>
      <t>30</t>
    </r>
    <r>
      <rPr>
        <b/>
        <sz val="11"/>
        <rFont val="Arial"/>
        <family val="2"/>
      </rPr>
      <t xml:space="preserve"> de </t>
    </r>
    <r>
      <rPr>
        <b/>
        <u/>
        <sz val="11"/>
        <rFont val="Arial"/>
        <family val="2"/>
      </rPr>
      <t>Junio</t>
    </r>
    <r>
      <rPr>
        <b/>
        <sz val="11"/>
        <rFont val="Arial"/>
        <family val="2"/>
      </rPr>
      <t xml:space="preserve"> de </t>
    </r>
    <r>
      <rPr>
        <b/>
        <u/>
        <sz val="11"/>
        <rFont val="Arial"/>
        <family val="2"/>
      </rPr>
      <t>2026.</t>
    </r>
    <r>
      <rPr>
        <sz val="11"/>
        <rFont val="Arial"/>
        <family val="2"/>
      </rPr>
      <t xml:space="preserve"> (A)</t>
    </r>
    <r>
      <rPr>
        <sz val="11"/>
        <color indexed="62"/>
        <rFont val="Arial"/>
        <family val="2"/>
      </rPr>
      <t>.</t>
    </r>
  </si>
  <si>
    <t>151202011230110010012</t>
  </si>
  <si>
    <t>ESCRITORIO CON UN PEDESTAL</t>
  </si>
  <si>
    <t>ANAQUEL TIPO ESQUELETO 915 X 450 X 2210</t>
  </si>
  <si>
    <t xml:space="preserve">ANAQUEL METALICO COLOR GRIS  GRANDE </t>
  </si>
  <si>
    <t>ESCRITORIO EJECUTIVO CON DOS  PEDESTALES</t>
  </si>
  <si>
    <t xml:space="preserve">ESCRITORIO SECRETARIAL DE MADERA CON DOS CAJONES </t>
  </si>
  <si>
    <t>LIBRERO HORIZONTAL METÁLICO</t>
  </si>
  <si>
    <t>MESA BINARIA CON CUBIERTA</t>
  </si>
  <si>
    <t>MESA PARA IMPRESORA</t>
  </si>
  <si>
    <t>ESCRITORIO CON ADITAMENTOS  EJECUTIVO</t>
  </si>
  <si>
    <t>MESA PARA MICROCOMPUTADORA</t>
  </si>
  <si>
    <t>MESA PARA COMPUTADORA 1.20 X 60 CM</t>
  </si>
  <si>
    <t>SILLA ESPECIAL CAPFCE APILABLE</t>
  </si>
  <si>
    <t>SOFA DE TRES PLAZAS SECCIONAL</t>
  </si>
  <si>
    <t>SOFA DE DOS PLAZAS SECCIONAL</t>
  </si>
  <si>
    <t>MESA REDONDA DE CEDRO</t>
  </si>
  <si>
    <t>ARCHIVERO DE LAMINA DE ACERO CON 3 GAVETAS</t>
  </si>
  <si>
    <t>ARCHIVEROS METALICOS DE 3 GAVETAS</t>
  </si>
  <si>
    <t>MESA DE ESQUINA CON CUBIERTA DE PLASTICO</t>
  </si>
  <si>
    <t>MUEBLE DE GUARDADO BAJO PARA LABORATORIO</t>
  </si>
  <si>
    <t>SILLA SECRETARIAL</t>
  </si>
  <si>
    <t>SILLONES EJECUTIVOS CON DESCANSA BRAZOS</t>
  </si>
  <si>
    <t>SILLONES EJECUTIVOS</t>
  </si>
  <si>
    <t xml:space="preserve">ESCRITORIO EJECUTIVO METALICO CON DOS PEDESTALES  </t>
  </si>
  <si>
    <t xml:space="preserve">ESCRITORIOS SECRETARIALES DE MADERA CON DOS PEDESTALES </t>
  </si>
  <si>
    <t>ESCRITORIOS SECRETARIALES DE MADERA</t>
  </si>
  <si>
    <t>ESCRITORIOS SEMIEJECUTIVOS DE MADERA C/2 CAJONES</t>
  </si>
  <si>
    <t>MESA DE CENTRO CON CUBIERTA DE PLÁSTICO</t>
  </si>
  <si>
    <t>SILLA  SECRETARIAL CUBIERTA DE VINIL COLOR NEGRA</t>
  </si>
  <si>
    <t>CREDENZA CON DOS PUERTAS CORREDIZAS</t>
  </si>
  <si>
    <t>ESCRITORIO CON DOS PEDESTALES</t>
  </si>
  <si>
    <t>MESAS PARA IMPRESORA 80X60 CM.</t>
  </si>
  <si>
    <t>MESAS BINARIAS 1.20 X 40 CM.</t>
  </si>
  <si>
    <t>MESA PARA BIBLIOTECA</t>
  </si>
  <si>
    <t>MESA PARA COMPUTADORA</t>
  </si>
  <si>
    <t xml:space="preserve">ANAQUEL TIPO ESQUELETO </t>
  </si>
  <si>
    <t>MESA PARA MIRO COMPUTADORA</t>
  </si>
  <si>
    <t>SILLA ESPECIAL APILABLE</t>
  </si>
  <si>
    <t>SILLAS DE COLOR NEGRO ACOGINABLE</t>
  </si>
  <si>
    <t>CARRO TRANSPORTADOR DELIBROS</t>
  </si>
  <si>
    <t xml:space="preserve">CREDENZA CON DOS PUERTAS </t>
  </si>
  <si>
    <t>REVISTERO SENCILLO</t>
  </si>
  <si>
    <t xml:space="preserve">SOFA DE TRES PLAZAS </t>
  </si>
  <si>
    <t>ARCHIVERO METÁLICO  CON 3 GAVETAS</t>
  </si>
  <si>
    <t>CREDENZA DE MADERA</t>
  </si>
  <si>
    <t xml:space="preserve">ESCRITORIO EJECUTIVO DE MADERA CON/DOS PEDESTALES  </t>
  </si>
  <si>
    <t xml:space="preserve">MUEBLE DE MADERA, PARA COMPUTADORA </t>
  </si>
  <si>
    <t>ARCHIVERO METALICO DE 4 GAVETAS COLOR ARENA</t>
  </si>
  <si>
    <t xml:space="preserve">SILLA PARA PROFESOR </t>
  </si>
  <si>
    <t>SILLA PARA MESA BINARIA</t>
  </si>
  <si>
    <t>SILLA SECRETARIAL COLOR NEGRO</t>
  </si>
  <si>
    <t xml:space="preserve">SILLAS GENOVA           </t>
  </si>
  <si>
    <t xml:space="preserve">ARCHIVERO METALICO CON 3 GAVETAS </t>
  </si>
  <si>
    <t>SILLON EJECUTIVO CON RESPALDO</t>
  </si>
  <si>
    <t>ANAQUELES CON CHAROLAS DE CAL. 24 CON MEDIDAS DE 45X85 CON POSTE DE 2.20</t>
  </si>
  <si>
    <t>MUEBLE ALUMNO/ MAESTRO</t>
  </si>
  <si>
    <t>ANAQUEL DE PARED</t>
  </si>
  <si>
    <t>ESCRITORIO EJECUTIVO DE MADERA</t>
  </si>
  <si>
    <t>ESCRITORIO CEREZO BASICS  ESQUINERO DE MADERA</t>
  </si>
  <si>
    <t xml:space="preserve">ESCRITORIO EJECUTIVO DE MADERA COLOR CAFÉ </t>
  </si>
  <si>
    <t>ESCRITORIO SECRETARIAL CON UN PEDESTAL</t>
  </si>
  <si>
    <t>SILLON EJECUTIVO CON RESPALDO ALTO</t>
  </si>
  <si>
    <t>REFRIGERADOR 10 PULG.</t>
  </si>
  <si>
    <t>SILLON EJECUTIVO COLOR NEGRO PIEL</t>
  </si>
  <si>
    <t>MESA PARA JUNTAS PARA 12 PERSONAS DE 1.80 X 3.00 CON BASE REDONDAS COLOR PERA</t>
  </si>
  <si>
    <t>VIDEO PROYECTOR</t>
  </si>
  <si>
    <t>SALA (3 PIEZAS COLOR CAFÉ)</t>
  </si>
  <si>
    <t>ESCRITORIO SEMI EJECUTIVO  DE 120 X 75 CM COLOR CAOBA Y BASE NEGRA</t>
  </si>
  <si>
    <t>ESCRITORIO EN L CON ADITAMENTO DERECHO</t>
  </si>
  <si>
    <t>LIBRERO DE 180 X 60X 30 CM CON PUERTA DE CAOBA Y LATERAL DE 28 MM CON ENTREPAÑOS EN CAL. 19 MM</t>
  </si>
  <si>
    <t>SILLA FIJA NOVA AZUL CON BASE TUBULAR</t>
  </si>
  <si>
    <t>SILLON SEMI EJECUTIVO EN VINIPIEL COLOR NEGRO</t>
  </si>
  <si>
    <t xml:space="preserve">LOKERS </t>
  </si>
  <si>
    <t>ISLAS(PARA EQUIPO DE COMPUTO) 28 MESAS ESQUINERAS Y SILLAS ERGONOMICAS Y I ESCRITORIO PARA MAESTRO Y SILLA ERGONOMICA</t>
  </si>
  <si>
    <t>BUTACA ESCOLAR CON BASE TUBULAR EN FORMA DORADA Y PALETA Y RESPALDO EN CALIBRE 9"</t>
  </si>
  <si>
    <t>BUTACA ESCOLAR CON BASE TUBULAR, PALETA Y RESPALDO EN COLOR AZUL EN CALIBRE 9"</t>
  </si>
  <si>
    <t xml:space="preserve">BUTACA ESCOLAR DE MADERA, CON BASE TUBULAR,  PALETA Y RESPALDO </t>
  </si>
  <si>
    <t>ANTICIPO PARA EL EQUIPAMIENTO DE MOBILIARIO Y EQUIPO DEL EDIFICIO DE DOCENCIA DE UN NIVEL</t>
  </si>
  <si>
    <t xml:space="preserve">CENTRO DE TRABAJO MULTIFUNCIONAL, FOTO COPIADORA E IMPRESORA </t>
  </si>
  <si>
    <t>MESA PARA COMPUTADORA COLOR BEIGE</t>
  </si>
  <si>
    <t>IMPRESORA HP LASER JET M111w</t>
  </si>
  <si>
    <t>TABLON RECTANGULAR DE 2.35X76 CM CON CUBIERTA DE TRIPLAY DE 9MM BARNIZ AL NATURAL ESTRUCTURA TUBULAR CALIBRE 18 (20 PIEZAS)</t>
  </si>
  <si>
    <t>MODULO ESQUINERO 120X120X75 CM. NO INCLUYE PORTA TECLADO ESTRUCTURA COLOR NEGRO</t>
  </si>
  <si>
    <t>MUEBLE BINARIO PARA ALUMNO</t>
  </si>
  <si>
    <t>MUEBLE PARA PROFESOR</t>
  </si>
  <si>
    <t>BUTACAS DE MADERA CON ESTRUCTURA METALICA</t>
  </si>
  <si>
    <t xml:space="preserve"> BUTACAS DE MADERA CON ESTRUCTURA METALICA</t>
  </si>
  <si>
    <t xml:space="preserve">SILLAS DUNA MOD.  BREXIA CON DESCANSABRAZOS  </t>
  </si>
  <si>
    <t>MESA DUNA  MODELO VERONA  DE 2.40 CM.</t>
  </si>
  <si>
    <t xml:space="preserve">SILLAS DE MADERA </t>
  </si>
  <si>
    <t xml:space="preserve">SILLAS PARA MESA BINARIA  </t>
  </si>
  <si>
    <t>ESCRITORIO EJECUTIVO METALICO DE 1.60X80.75, DE 4 GABETAS EN COLOR ARENA</t>
  </si>
  <si>
    <t xml:space="preserve">ESCRITORIO SECRETARIAL METÁLICO DE DOS GAVETAS,  UNA GAVETA PARA LAPICERA Y OTRA PARA ARCHIVO EN TAMAÑO OFICIO,  DE 1.20 X .60X .75 EN COLOR ARENA </t>
  </si>
  <si>
    <t xml:space="preserve">SILLON EJECUTIVO MODELO E-200 DE PIEL EN COLOR NEGRO </t>
  </si>
  <si>
    <t xml:space="preserve">AIRE ACONDICIONADO Minisplit de 1 Tonelada de 220 volts </t>
  </si>
  <si>
    <t xml:space="preserve">AIRE ACONDICIONADO Minisplit de 2 Tonelada de 220 volts </t>
  </si>
  <si>
    <t>IMPRESORA MULTIFUNCIONAL  WORKCENTRE 5330</t>
  </si>
  <si>
    <t xml:space="preserve">IMPRESORA MULTIFUNCIONAL </t>
  </si>
  <si>
    <t xml:space="preserve">VIDEO PROYECTOR POWERLITE S31 +, QUE  INCLUYE  PARA SU INSTALACIÓN: EL SOPORTE, EL CABLE VGA Y EL CABLE HDMI
</t>
  </si>
  <si>
    <t>MULTIFUNCIONAL  MODELO WC3615_DN PPM</t>
  </si>
  <si>
    <t xml:space="preserve">AIRE ACONDICIONADO MINISPLIT MODELO ASW-12B2/SUC 220V </t>
  </si>
  <si>
    <t>AIRE ACONDICIONADO MINISPLIT MODELO ASW-24B2/SOD 220V AMARL</t>
  </si>
  <si>
    <t xml:space="preserve">AIRE ACONDICIONADO MINISPLIT MODELO SETCX261 J 26000 BTUS SOLO FRIO </t>
  </si>
  <si>
    <t xml:space="preserve">MESA PARA ROBOTS DE MADERA CON PLATAFORMA DE FORMAICA </t>
  </si>
  <si>
    <t>AIRE ACONDICIONADO MINISPLIT MODELO SETCXF261 J 26000 BTUS SOLO FRIO 2 TON.</t>
  </si>
  <si>
    <t>SILLA RACING DYNAMIC</t>
  </si>
  <si>
    <t>MINISPLIT  MODELO SETCMF261N INVERTER 24000 BTUS</t>
  </si>
  <si>
    <t>1  MINISPLIT MOD. MTMM124CDB12 24000 BTU SIL</t>
  </si>
  <si>
    <t>1  MINISPLIT MOD. SETCMF121N  INVERTER 12000 BTUSm</t>
  </si>
  <si>
    <t xml:space="preserve">   BUTACA UNIVERSITARIA </t>
  </si>
  <si>
    <t>MINI SPLIT FREYVEN INVERTER  2 TON 220V</t>
  </si>
  <si>
    <t>IMPRESORA DE MÚLTIPLES FUNCIONES MODELO C 631</t>
  </si>
  <si>
    <t xml:space="preserve">SILLAS CON PALETA TIPO UNIVERSITARIA DE MADERA </t>
  </si>
  <si>
    <t>SILLAS GENOVA NEGRA MODELO N122N</t>
  </si>
  <si>
    <t xml:space="preserve">VIDEOPROYECTOR POWER LITE                                                MODELO VS250  PROYECTORES MULTIMEDIA </t>
  </si>
  <si>
    <t xml:space="preserve"> VIDEOPROYECTOR POWER LITE                                                MODELO VS250  PROYECTORES MULTIMEDIA </t>
  </si>
  <si>
    <t xml:space="preserve">AIRE MINI SPLIT  MODELO MTMMI18CDBI3  </t>
  </si>
  <si>
    <t xml:space="preserve">AIRE MINI SPLIT  MODELO MTMMI24CDBI2  24000BTU SIL </t>
  </si>
  <si>
    <t>SILLA GENOVA</t>
  </si>
  <si>
    <t>AIRE ACONDICIONADO TIPO MINI SPLIT  MODELO ASW-18B21NV/SS</t>
  </si>
  <si>
    <t>AIRE ACONDICIONADO TIPO MINI SPLIT  MODELO ASW-18B2INV/SS</t>
  </si>
  <si>
    <t>AIRE ACONDICIONADO TIPO MINI SPLIT  MODELO ASW-24B2/FFR1</t>
  </si>
  <si>
    <t xml:space="preserve"> VIDEOPROYECTOR POWER LITE                                                MODELO VS250  PROYECTORES MULTIMEDIA  MODELO H838A</t>
  </si>
  <si>
    <t xml:space="preserve"> SILLAS COLOR BEIGE PLEGABLES </t>
  </si>
  <si>
    <t>SILLAS CON PALETA TIPO UNIVERSITARIA DE MADERA  (BUTACAS)</t>
  </si>
  <si>
    <t xml:space="preserve">ESCRITORIOS METÁLICOS CON CUBIERTA DE MELANINA DE DOS GAVETAS UNA LAPICERA Y OTRO PARA ARCHIVO TAMAÑO OFICIO. CON MEDIDAS DE 1.20 METROS DE LARGA X .60 DE FONDO X .75 DE ALTO </t>
  </si>
  <si>
    <t xml:space="preserve"> ARCHIVEROS DE 4 GAVETAS CALIBRE .22 EN COLOR ARENA  </t>
  </si>
  <si>
    <t xml:space="preserve">ARCHIVEROS DE 4 GAVETAS CALIBRE .22 EN COLOR ARENA  </t>
  </si>
  <si>
    <t xml:space="preserve"> SILLAS CON PALETA TIPO UNIVERSITARIA DE MADERA </t>
  </si>
  <si>
    <t xml:space="preserve">ESCRITORIO METÁLICO CON CUBIERTA DE MELANINA DE 2 GAVETAS, UNA PARA  LAPICERA Y OTRA PARA ARCHIVO TAMAÑO OFICIO. CON MEDIDAS DE 1.20 M. DE LARGO X .60 DE FONDO X.75 DE ALTO </t>
  </si>
  <si>
    <r>
      <t xml:space="preserve">Enfriador  modelo: </t>
    </r>
    <r>
      <rPr>
        <b/>
        <sz val="9"/>
        <rFont val="Tahoma"/>
        <family val="2"/>
      </rPr>
      <t>EMDPCCB</t>
    </r>
    <r>
      <rPr>
        <sz val="9"/>
        <rFont val="Tahoma"/>
        <family val="2"/>
      </rPr>
      <t xml:space="preserve"> top load </t>
    </r>
  </si>
  <si>
    <t>REFRIGERADOR MODELO ARPO7TXL COLOR ALMENDRA</t>
  </si>
  <si>
    <t xml:space="preserve">SILLAS CON PALETA TIPO UNIVERSITARIA </t>
  </si>
  <si>
    <t>SILLAS CON PALETA TIPO UNIVERSITARIA</t>
  </si>
  <si>
    <t>ESCRITORIO METALICO, CON CUBIERTA DE MELAMINA CAL. 28</t>
  </si>
  <si>
    <t>LCD PROJECTOR MODELO H690A</t>
  </si>
  <si>
    <t>LDC PROJECTOR MODELO H838A</t>
  </si>
  <si>
    <t xml:space="preserve">BANCA CROMADA DE 3 PLAZAS </t>
  </si>
  <si>
    <t xml:space="preserve">BUTACAS DE MADERA CON ESTRUCTURA METALICA </t>
  </si>
  <si>
    <t xml:space="preserve">BUTACAS CON PALETA DE MADERA Y ESTRUCTURA METALICA </t>
  </si>
  <si>
    <t>IMPRESORA Laser Jet Pro M15w</t>
  </si>
  <si>
    <t>IMPRESORA MULTIFUNCIONAL Color Laser Jet MFP M281 Fdw (PRO M281FDW)</t>
  </si>
  <si>
    <t>AIRE  ACONDICIONADO MINISPLIT INVERTER MODELO ASW- H36B21NV/SS 220 V</t>
  </si>
  <si>
    <t>COJINES SENCILLOS PARA SILLAS TIFANNY COLOR BLANCO.</t>
  </si>
  <si>
    <t>MESA TIFFANY DE FIBRA DE VIDRIO 1.5 METROS. Y MANTELES TERGAL PARA MESA 1.5 METROS.</t>
  </si>
  <si>
    <t>SILLAS TIFANNY DE RESINA EN COLOR BLANCO. INCLUYE LOS  400 PZA. REGATONES</t>
  </si>
  <si>
    <t>IMPRESORA L120 Printer</t>
  </si>
  <si>
    <t xml:space="preserve">IMPRESORA </t>
  </si>
  <si>
    <t>AIRE MINISPLIT INVERTER MODELO MMJ12CAMMI8 INVERTER GRIS 1 TONELADA</t>
  </si>
  <si>
    <t>SILLON EJECUTIVO</t>
  </si>
  <si>
    <t>AIRE MINIS PLIT  MODELO MM124CDBWCA6M18  INVERTER 24 K BTU</t>
  </si>
  <si>
    <t xml:space="preserve">AIRE MINISPLIT INVERTER MODELO  ASW12A2INV/SS 220 V  VERDE C </t>
  </si>
  <si>
    <t>AIRE MINIS PLIT MODELO MM124CDBWCAAXME8 INV.24 K  MODELO:ASW-12A21NV/SS</t>
  </si>
  <si>
    <t>AIRE MINISPLIT INVERTER MODELO ASW12A2INV/SS 220 NE MODELO:ASW-12A21NV/SS</t>
  </si>
  <si>
    <t xml:space="preserve"> AIRE ACONDICIONADO 12 000 BTU  DAIKIN INVERTIR 20 SEER S/F R 410  MODELO FTKK12PXVJX</t>
  </si>
  <si>
    <t>AIRE ACONDICIONADO DE CONVERSIÓN INTELIGENTE</t>
  </si>
  <si>
    <t>SILLÓN  EJECUTIVO</t>
  </si>
  <si>
    <t>NO BREAK KOBLENZ 54 16R 540VA</t>
  </si>
  <si>
    <t>AIRE ACONDICIONADO  TIPO MINI-SPLIT MODELO FTKS12SL216</t>
  </si>
  <si>
    <t>Archivero de 2 gavetas</t>
  </si>
  <si>
    <t xml:space="preserve">PANTALLA  PARA PROYECTAR 100 PVC  </t>
  </si>
  <si>
    <t xml:space="preserve">Unidad Evaporadora Para Acondicionador De Aire, Tipo Mini Split. Modelo FTKS18SL216 </t>
  </si>
  <si>
    <t>MESA DUNA MODELO VERONA (TABLÓN RECTANGULAR DE 2.40)</t>
  </si>
  <si>
    <t>MESA DUNA MODELO VERONA  (TABLÓN RECTANGULAR DE 2.40)</t>
  </si>
  <si>
    <t xml:space="preserve">SILLA DUNA BLANCA SIN DESCANSA BRAZOS MODELO BISTROT </t>
  </si>
  <si>
    <t xml:space="preserve">SILLON EJECUTIVO </t>
  </si>
  <si>
    <t xml:space="preserve">AIRE ACONDICIONADO MINI SPLIT INVERTIR 1.5 TR </t>
  </si>
  <si>
    <t>DLP PROJECTOR MODELO P130</t>
  </si>
  <si>
    <t xml:space="preserve">EQUIPO MINISPLIT  DE DOS TONELADAS </t>
  </si>
  <si>
    <t>IMPRESORA MULTIFUNCIONAL  A COLOR  L39   MODELO C4625</t>
  </si>
  <si>
    <t xml:space="preserve"> SALA  MODELO ITALIA 2 - 2 E </t>
  </si>
  <si>
    <t xml:space="preserve">SILLAS PLEGABLES </t>
  </si>
  <si>
    <t>PANTALLA SAMSUNG  CU7000 55”  LED UHD 4K SMART TV RESOLUCIÓN 3840X2160 USB/HDMI/ETHERNET/BLUETOOTH         MODELO: UN55CU7000FXZX</t>
  </si>
  <si>
    <t xml:space="preserve">VIDEO PROYECTORES ACER 4500 LÚMENES CONECTIVIDAD HDMI RESOLUCIÓN XGA 1024X 768 PIXELES </t>
  </si>
  <si>
    <t>PIZARRON BLANCO ESCOLAR 120X240</t>
  </si>
  <si>
    <t>PIZARRONES BLANCO ESCOLAR 120X240</t>
  </si>
  <si>
    <t xml:space="preserve"> PIZARRONES BLANCO ESCOLAR 120X180</t>
  </si>
  <si>
    <t>PIZARRON BLANCO ESCOLAR 120X180</t>
  </si>
  <si>
    <t>EQUIPO DE AIRE ACONDICIONADO TIPO MINI SPLIT MODELO: EVF261D</t>
  </si>
  <si>
    <r>
      <t xml:space="preserve">MESA PARA COMPUTADORA 1.20 X 60 CM </t>
    </r>
    <r>
      <rPr>
        <sz val="10"/>
        <color theme="1"/>
        <rFont val="Arial"/>
        <family val="2"/>
      </rPr>
      <t>( CON MESITA SUPERIOR )</t>
    </r>
  </si>
  <si>
    <r>
      <t xml:space="preserve">MESA PARA COMPUTADORA 1.20 X 60 CM    </t>
    </r>
    <r>
      <rPr>
        <sz val="10"/>
        <color theme="1"/>
        <rFont val="Arial"/>
        <family val="2"/>
      </rPr>
      <t>( CON MESITA SUPERIOR )</t>
    </r>
  </si>
  <si>
    <t xml:space="preserve">ESCRITORIO SECRETARIAL METÁLICO DE DOS GAVETAS,  UNA GAVETA PARA LAPICERA Y OTRA PARA ARCHIVO  TAMAÑO OFICIO, DE 1.20 X .60X .75 EN COLOR ARENA </t>
  </si>
  <si>
    <t xml:space="preserve">VIDEO PROYECTOR POWERLITE S31 +, QUE  INCLUYE  PARA SU INSTALACIÓN: EL SOPORTE, EL CABLE VGA Y EL CABLE HDMI
                                                            </t>
  </si>
  <si>
    <t xml:space="preserve">FRIGOBAR DACE MODELO FBCOKE161 </t>
  </si>
  <si>
    <t>IMPRESORA MULTIFUNCIONAL  VALOR DCPL5660DN LÁSER ELECTROFOTOGRÁFICO</t>
  </si>
  <si>
    <t>IMPRESORA MULTIFUNCIONAL  NODELO DCPL5660DN LÁSER ELECTROFOTOGRÁFICO</t>
  </si>
  <si>
    <t xml:space="preserve">EQUIPO DE AIRE ACONDICIONADO TIPO MINI SPLIT MODELO NEX </t>
  </si>
  <si>
    <t>EQUIPO DE AIRE ACONDICIONADO TIPO MINI SPLIT MODELO EHF181T</t>
  </si>
  <si>
    <t xml:space="preserve">BANCO SILLA GIRATORIA NEUMÁTICO TABURETE CON RUEDAS AJUSTABLE 59-59 CM. NEGRO COJÍN 38 CM. </t>
  </si>
  <si>
    <t xml:space="preserve">PIZARRON BLANCO </t>
  </si>
  <si>
    <t>IMPRESORA MULTIFUNCIONAL DE ALTA VELOCIDAD CON TANQUE RECARGABLE A COLOR, TINTA CONTINUA. MODELO PIXMA G 2160</t>
  </si>
  <si>
    <t>BANCO PARA RESTAURANTE BAR LOUNGE MADERA, ACABADO DE LA ESTRUCTURA LAQUEADO COLOR CHOCOLATE OSCURO</t>
  </si>
  <si>
    <t>COMPUTADORA DE ESCRITORIO, MODELO M72E SISTEMA OPERATIVO WINDOWS 7, PROCESADOR COREI3</t>
  </si>
  <si>
    <t xml:space="preserve">COMPUTADORA DE ESCRITORIO </t>
  </si>
  <si>
    <t>COMPUTADORA HP COMPAQ DC 7700</t>
  </si>
  <si>
    <t>COMPUTADORA DE ESCRITORIO HP COMPAQ DC 7700</t>
  </si>
  <si>
    <t>COMPUTADORA DE ESCRITORIO  Compaq dc 7900</t>
  </si>
  <si>
    <t>COMPUTADORA HP COMPAQ DC 7700 Compaq dc 7700</t>
  </si>
  <si>
    <t>COMPUTADORA DE ESCRITORIO HP COMPAQ DC7900 s</t>
  </si>
  <si>
    <t>MINI SPLITS</t>
  </si>
  <si>
    <t>COMPUTADORA IMAC 24 LCD/2,16</t>
  </si>
  <si>
    <t>COMPUTADORA PERSONAL DC7800, INTEL CORE 2 DUO E6750, 2,66GHZ, 160GB DD, 2 GB RAM, UNIDAD COMBO, WINDOWS XP PRO, OFICE PRO ACAD, ANTIVIRUS SYMANTEC ACAD Y MONITOR LCD W17E DE 17"</t>
  </si>
  <si>
    <t>COMPUTADORA PERSONAL DC 7800, INTEL CORE 2 DUO E6750, 2,66GHZ, 160GB DD, 2 GB RAM, UNIDAD COMBO, WINDOWS XP PRO, OFICE PRO ACAD, ANTIVIRUS SYMANTEC ACAD Y MONITOR LCD W17E DE 17"</t>
  </si>
  <si>
    <t>COMPUTADORA DE ESCRITORIO  DC7800</t>
  </si>
  <si>
    <t>COMPUTADORA DE ESCRITORIO MODELO  Compaq DC 7800</t>
  </si>
  <si>
    <t>REPRODUCTOR DE  DVD</t>
  </si>
  <si>
    <t>COMPUTADORA DE ESCRTORIO  Compac  dc 7800</t>
  </si>
  <si>
    <t>COMPUTADORA DE ESCRTORIO DC 7800</t>
  </si>
  <si>
    <t>COMPUTADORA DE ESCRTORIO  DC7800</t>
  </si>
  <si>
    <t>COMPUTADORA DE ESCRTORIO Compac  dc 7800</t>
  </si>
  <si>
    <t xml:space="preserve">COMPUTADORA DE ESCRTORIO </t>
  </si>
  <si>
    <t>COMPUTADORA DE ESCRITORIO</t>
  </si>
  <si>
    <t>COMPUTADORA DE ESCRITORIO Compaq dc 7800</t>
  </si>
  <si>
    <t>COMPUTADORA DE ESCRITORIO  Compaq dc 7800</t>
  </si>
  <si>
    <t>COMPUTADORA DE ESCRITORIO DC7800</t>
  </si>
  <si>
    <t>COMPUTADORA DE ESCRITORIO MODELO: COMPAC DC 7800</t>
  </si>
  <si>
    <t>COMPUTADORA DE ESCRITORIO Conpaq  dc 7800</t>
  </si>
  <si>
    <t>COMPUTADORA DE ESCRITORIO  Compaq dc 7700</t>
  </si>
  <si>
    <r>
      <t>IMPRESORA   MULTIFUNCIONAL</t>
    </r>
    <r>
      <rPr>
        <b/>
        <sz val="11"/>
        <rFont val="Arial"/>
        <family val="2"/>
      </rPr>
      <t xml:space="preserve"> WorKCentre  3615 </t>
    </r>
    <r>
      <rPr>
        <sz val="11"/>
        <rFont val="Arial"/>
        <family val="2"/>
      </rPr>
      <t xml:space="preserve">BLANCO Y NEGRO </t>
    </r>
  </si>
  <si>
    <t>CAÑON PROJECTOR</t>
  </si>
  <si>
    <t>COMPUTADORA PORTATIL LAPTOP</t>
  </si>
  <si>
    <t>COMPUTADORA Compac dc 7700</t>
  </si>
  <si>
    <t>MINI COMPONENTE</t>
  </si>
  <si>
    <t>COMPUTADORA DE ESCRITORIO  Modelo Compaq 500B mt</t>
  </si>
  <si>
    <t xml:space="preserve">PROYECTOR AUDIOVISUAL POWER LITE S18 CON SOPORTE </t>
  </si>
  <si>
    <t>PROYECTOR AUDIOVISUAL POWER LITE S18  CON SOPORTE</t>
  </si>
  <si>
    <t>COMPUTADORA PORTATIL (LAPTOP)</t>
  </si>
  <si>
    <t xml:space="preserve">IMPRESORA MULTIFUNCIONAL LASERJET  </t>
  </si>
  <si>
    <t>COMPUTADORA DE ESCRITORIO Pavilon Slimline   Modelo s5500la</t>
  </si>
  <si>
    <t xml:space="preserve">COMPUTADORA DE ESCRITORIO Pavilon Slimline   Modelo s5500la </t>
  </si>
  <si>
    <t>COMPUTADORA DE ESCRITORIO,  SISTEMA  OPERATIVO WINDOWS 10, PROCESADOR  INTEL CORE i5</t>
  </si>
  <si>
    <t>COMPUTADORA DE ESCRITORIO Modelo s 5500 la Pc</t>
  </si>
  <si>
    <t xml:space="preserve">COMPUTADORA DE ESCRITORIO Modelo s 5500 la </t>
  </si>
  <si>
    <t>COMPUTADORA DE ESCRITORIO HP Pavilon Slimline Modelo s5500la</t>
  </si>
  <si>
    <t xml:space="preserve"> COMPUTADORA DE ESCRITORIO Pavilion   MODELO No. P6-2015la</t>
  </si>
  <si>
    <t>COMPUTADORA DE ESCRITORIO Pavilion   MODELO No. P6-2015la</t>
  </si>
  <si>
    <t>COMPUTADORA DE ESCRITORIO, MODELO P7-1180LA, DISCO DURO 480 GB, RAM 8 GB (PC3-10600U), PROCESADOR Core-i7-2600 CPU 3.40GHz 3.40GHz, SISTEMA OPERATIVO Windows 11 Pro x64, VERSION S.O</t>
  </si>
  <si>
    <t xml:space="preserve">COMPUTADORA DE ESCRITORIO   Pavilion  p7-1180la  PC  Segunda generación del procesador Intel Core i7 – 2600, 8Gb de memoria DDR3, Tarjeta gráfica dedicada Randeon HD 6450, Disco duro de 2 TB. </t>
  </si>
  <si>
    <t>LAP TOP PAVILLION DV4 -4080LA , 4 GB EN RAM,500 GB EN DISCO DURO Y WINDOWS 7 HP</t>
  </si>
  <si>
    <t>PROYECTOR POWER LITE MOD X14 DE 3000 LUMENES CON RESOLUCION XGA X 768</t>
  </si>
  <si>
    <t>COMPUTADORA PORTATIL LAP TOP PAVILLION DV4/4080LA,4GB EN RAM,500 GB EN DISCO DURO Y WINDOWS 7HP</t>
  </si>
  <si>
    <t>COMPUTADORA DE ESCRITORIO COMPAQ Pro 6300 Monitower  SISTEMA OPERATIVO WINDOWS 7,  DISCO DURO 1TB GB, PROCESADOR CORE i5,</t>
  </si>
  <si>
    <t>COMPUTADORAS PARA ALUMNOS</t>
  </si>
  <si>
    <t>CAÑÓN PROJECTOR POWER  Dell S500wi</t>
  </si>
  <si>
    <t>VIDEOPROYECTOR</t>
  </si>
  <si>
    <t>LAPTOP</t>
  </si>
  <si>
    <t>CAÑÓN PROYECTOR PL518+POWER LITE S27 SVGA 3LCD 2.700 LUMENES</t>
  </si>
  <si>
    <t>LABORATORIO MOVIL INCLUYE CADA UNO 1 CARRO DE TRANSPORTE Y ALMACENAJE Y CARGA PARA LABORATORIO MOVIL, 30 LAPTOS PROCESADOR INTEL CORE 17,WINDOWA,MEMORIA RAM DE 8 GB DISCO DURO DE 500 GB, I COMPLEMENTOS DE LABORATORIO DELL PROYECTOR INTERACTIVO DE TIPO CORTO+WIFI+SONIDO+CISCO RED LOCAL WIFI</t>
  </si>
  <si>
    <t>CARRO DE TRANSPORTE Y CARGA PARA LABORATORIO MOVIL</t>
  </si>
  <si>
    <t>LAPTOP DELL INSPIRON 15 R</t>
  </si>
  <si>
    <t>LAPTOP DELL LATITUDE MODELO E6430</t>
  </si>
  <si>
    <t>PROYECTOR POWERLITE S18+</t>
  </si>
  <si>
    <t xml:space="preserve"> PC All in One Pavilion (HP-ALL-F3F27AA)</t>
  </si>
  <si>
    <t>LAPTOP  IDEAPAD S400 TOUCH, COLOR NEGRO, INTEL 1007U 1.5 G, 4G RAM,   MODELO 20283</t>
  </si>
  <si>
    <t xml:space="preserve">LAPTOP  IDEAPAD S400 TOUCH, COLOR NEGRO, INTEL 1007U 1.5 G, 4G RAM,   MODELO 20283 </t>
  </si>
  <si>
    <t>COMPUTADORA HP MOD. 280 G1 ST BUSINESS</t>
  </si>
  <si>
    <t>COMPUTADORA DE ESCRITORIO  ALL IN ONE  MODELO 20-C006LA COREi 13, WIDOS  10</t>
  </si>
  <si>
    <t>COMPUTADORA DE ESCRITORIO     ALL IN ONE  MODELO 20-C006LA COREi 13, WIDOS  10</t>
  </si>
  <si>
    <t>LAPTOP  ,SISTEMAS OPERARTIVOS WINDOWS 10,MODELO 240 GA DISCO DURO  1TB ,RAM 8GB. PROCESADOR COREi3</t>
  </si>
  <si>
    <t xml:space="preserve">Computadora Monousuario Desktop 400 G3 5FF Procesador Intel Core i5 6500 (hasta 3.6 GHz), Memoria  de 4GB ddr4, Disco Duro de 500GB, Video Intel HD Graphics 530, Unidad Óptica DVD= R/RW, Windows 10 Pro/Windows 7 Pro  </t>
  </si>
  <si>
    <t>IMAC21.5 PULGADAS</t>
  </si>
  <si>
    <t>COMPUTADORA PORTATIL (LAPTOP)  PROCESADOR CORE 13, DISCO DURO DE 1TB, MEMORIA RAM DE 4GB</t>
  </si>
  <si>
    <t>Cowboy robot kit  corteza micro controladores VEX net joystick y VEX nET  LLAVES  USB  adapted Robot de Batería y cargador limite switch jit  Bumper  kit conmutador  potenciómetro 2 pack telemetro ultrasonido línea rastreador.   2  Manhattan kid de herramientas para computadora y reparación en hogar y oficina 145 pzas</t>
  </si>
  <si>
    <t>CARRO DE TRANSPORTE, ALMACENAJE  Y CARGA DE LAPTOS PARA LABORATORIO MOVIL (PARA 30 LAPTOP)</t>
  </si>
  <si>
    <t>1 SISTEMA DE RED LOCAL Y UN PUNTO DE ACCESO INALABRICO CISCO (PORTATIL) MODELO No.  WAP321</t>
  </si>
  <si>
    <t>COMPUTADORA LAPTOP, ÚLTIMA GENERACIÓN, SISTEMA OPERATIVO  WINDOWS 7 PROFESIONAL, DISCO DURO 500 GB, RAM 4 GB, PROCESADOR INTEL I5, COMPATIBLE CON CARRO DE TRASLADO</t>
  </si>
  <si>
    <t>1 CISCO UPS TREEP LITE 1500 VA 8 CONTACTOS PUERTOS  USB Y SERIAL, PANTALLA  LCD</t>
  </si>
  <si>
    <t xml:space="preserve">1 CISCO Gigabit Ethernet Router 2901 Voice Bundle con PVDM3-16, Álambrico, 2x RJ-45, 2x USB </t>
  </si>
  <si>
    <t xml:space="preserve">1 SWITCH JE0064  MODELO V1910-24  con PVDM3-16, Álambrico, 2x RJ-45, 2x USB </t>
  </si>
  <si>
    <t xml:space="preserve">1 SWITCH MODELO 8024L2 Voice Bundle con PVDM3-16, Álambrico, 2x RJ-45  </t>
  </si>
  <si>
    <t>GABINETES PARA MONTAGE EN PARED C/EQUIPO 1 CISCO  (1 CISCO Gigabit Ethernet Switch Catalyst 2960-XR, 10/100/1000  Mbps, 216 Gbit/s, 24 Puertos- )</t>
  </si>
  <si>
    <t>GABINETES PARA MONTAGE EN PARED C/EQUIPO  (1 CISCO Gigabit Ethernet Switch Catalyst 2960-XR, 10/100/1000  Mbps, 216 Gbit/s, 24 Puertos- Gestionado</t>
  </si>
  <si>
    <t>CAÑON PROJECTOR   POWERLITE W32, RESOLUCIÓN WXGA</t>
  </si>
  <si>
    <t>COMPUTADORA DE ESCRITORIO DE HP CORE i7 8GB 1TB DD MONITOR R DE 23.8</t>
  </si>
  <si>
    <t>COMPUTADORA DE ESCRITORIO HP CORE i3 8GB 1 TBDD MONITOR DE 23.8</t>
  </si>
  <si>
    <t>CAÑÓN PROJECTOR   PL518+ POWER LITE S27 SVGA 3LCD 2.700 LUMENES</t>
  </si>
  <si>
    <t>CAÑÓN PROJECTOR   X14+ POWER LITE S27 SVGA 3LCD 2.700 LUMENES</t>
  </si>
  <si>
    <t>COMPUTADORA POTATIL (LAPTOP)</t>
  </si>
  <si>
    <t>LAPTOP MODELO IDEAPAD 330S-14IKB DISCO DURO 1TB, RAM 8GB, PROCESADOR INTEL CORE i7 , WINDOWS 10</t>
  </si>
  <si>
    <t>PC MODELO VOSTRO 3470 PROCESADOR: COREI7</t>
  </si>
  <si>
    <t>PROJECTOR MODELO POWERLITE 539</t>
  </si>
  <si>
    <t>IMPRESORA LaserJet PRO  M404 N</t>
  </si>
  <si>
    <t>IMPRESORA Color Laser Jet Pro MFP M 283 dw</t>
  </si>
  <si>
    <t xml:space="preserve">IMPRESORA  LA </t>
  </si>
  <si>
    <t>IMPRESORA A COLOR MULTIFUNCIONAL INYECCION PIXA G2110</t>
  </si>
  <si>
    <t xml:space="preserve">IMPRESORA HP LASERJET M203dw, laser, red, print dúplex </t>
  </si>
  <si>
    <t xml:space="preserve">IMPRESORA MULTIFUNCIONAL COMPACTA CON Wi-Fi y Fax A COLOR </t>
  </si>
  <si>
    <t>IMPRESORA FOTOGRÁFICA ECO TANK L8180, INYECCIÓN, TANQUE Láser MODELO C722B</t>
  </si>
  <si>
    <t>IMPRESORA MULTIFUNCIONAL MODELO DCP-L5650 DN</t>
  </si>
  <si>
    <t>Laptop Dell Inspiron 3501 15.6” HD, INTEL Core i5-1135G7  2.40GHz, 8GB, 256GB  SSD, Windows 10 Home 64-Bit, Plata</t>
  </si>
  <si>
    <t>COMPUTADORA DE ESCRITORIO DESKTOP    Intel Core i5    MODELO: 2080 G 5, SISTEMA OPERATIVO  PROFECIONAL  Windows 10</t>
  </si>
  <si>
    <t xml:space="preserve"> Computadora  all-in-one,   desktop hp serie 205 modelo G4 23.8 AMD Ryzen 3 4300u 2.70 GHz, 8GB, 1TB, Windows 10 Pro 64-bit, Negro  </t>
  </si>
  <si>
    <t xml:space="preserve">Computadora hp ProDesk 400 con procesador IntelCore i3-10500 Velocidad: 3.60 hasta 4.30 GHz Cache: 6MB Memoria  RAM: 8 GB Tipo: DDR4 Disco duro: 1 TB Graficos serie: UHD Graphics 630  Tipo: Video integrado de Alta definición Red: 10/100/1000 Mbps Wifi 5 (802.11 ac) Sistema Operativo Original: Windows 10 Pro 64 Bits, con monitor hp p 204 19.5 pulgadas, HDMI, NEGRO </t>
  </si>
  <si>
    <t>LAPTOP HP 240 G8 INTEL Ci5- 8 GB/ 512GBS ProdlD 5UOS5LT#ABM</t>
  </si>
  <si>
    <t>COMPUTADORA portátil  hp ProBook 440 G9  76Q12Lt#ABM pantalla de 14” i5-1235U 8 GB  DDR4 3200  Disco Duro  de 256 GB DDR$ 3200 Disco Duro de 256 GB SSD Windows 11 Pro 64bit</t>
  </si>
  <si>
    <r>
      <t>COMPUTADORA DE ESCRITORIO HP PROCESADOR  INTEL CORE i3  1215U  8GB RAM 256 GB SSD MONITOR DE 19.5” PULGADAS WINDOWS 10 PRO</t>
    </r>
    <r>
      <rPr>
        <b/>
        <sz val="11"/>
        <rFont val="Arial"/>
        <family val="2"/>
      </rPr>
      <t xml:space="preserve"> (CON CPU MODELO PRO MINI 260 G9 DESKTOP PC)</t>
    </r>
  </si>
  <si>
    <t>COMPUTADORA DE ESCRITORIO  ALL-IN–ONE   DESKTOP  PRO ONE  240 23.8 INCH G9</t>
  </si>
  <si>
    <t xml:space="preserve">IMPRESORA  TERMICA PARA ETIQUETAS     MODELO  M267D </t>
  </si>
  <si>
    <r>
      <rPr>
        <sz val="10"/>
        <rFont val="Tahoma"/>
        <family val="2"/>
      </rPr>
      <t xml:space="preserve">Computadora personal  laptop  </t>
    </r>
    <r>
      <rPr>
        <sz val="12"/>
        <rFont val="Tahoma"/>
        <family val="2"/>
      </rPr>
      <t xml:space="preserve">Intel </t>
    </r>
    <r>
      <rPr>
        <sz val="11"/>
        <rFont val="Tahoma"/>
        <family val="2"/>
      </rPr>
      <t xml:space="preserve"> </t>
    </r>
    <r>
      <rPr>
        <b/>
        <sz val="11"/>
        <rFont val="Tahoma"/>
        <family val="2"/>
      </rPr>
      <t>CORE i3</t>
    </r>
  </si>
  <si>
    <t xml:space="preserve">All - in - One Desktop  PC  ProOne  240 23.8  inch G9  </t>
  </si>
  <si>
    <t xml:space="preserve">LAPTOP LP CON MAUSE </t>
  </si>
  <si>
    <t>IMPRESORA L3250    MODELO: C634H</t>
  </si>
  <si>
    <t xml:space="preserve">IMPRESORA MULTIFUNCIONAL INYECCIÓN PIXMA G3160 </t>
  </si>
  <si>
    <t xml:space="preserve">LAPTOP HP 240 G8 14 " Intel Core i3  ProdiD 6K709Lt #ABM </t>
  </si>
  <si>
    <t xml:space="preserve">LAPTOP  DE 14” INTEL CORE i5 WINDOWS 11 </t>
  </si>
  <si>
    <t xml:space="preserve">LAPTOP  INSPIRON PROCESADOR CORE  i13  DISCO DURO SOLIDO 256 GB RAM 8 GB WINDOWS 11 </t>
  </si>
  <si>
    <t>LAPTOP IDEA GAMMING PROCESADOR RYZEN 7 MEMORIA RAM 16 GB WINDOWS 11 HOME DISCO DURO SOLIDO 512</t>
  </si>
  <si>
    <t xml:space="preserve">LAPTOP 240 G8 14" INTEL Core i3  CON MAUSE </t>
  </si>
  <si>
    <t>IMPRESORA MULTIFUNCIONAL  MODELO L6270</t>
  </si>
  <si>
    <t xml:space="preserve">NOTEBOOK COMERCIAL  HP PROBOOK  440 G9 INTEL CORE 13 – 1215U 1.20 – 4.40 GHZ / 8 GB / 256GB  SS D / 14 FHD / SENSOR DE HUELLA / WIN 11 PRO / 1–1-0 </t>
  </si>
  <si>
    <t xml:space="preserve">LAPTOP thinkBook  Intel i7 – 1165g7  2.8G  Storage: 512GB SSD  RAM: 16GB  GPU: INTEGRATED  Display: 14” FHD  Battery: 3 CELL  OS: Windows 11 Pro Downgrade </t>
  </si>
  <si>
    <t>LAPTOP  DELL  VOSTRO 3530 15.6” INTEL CORE i5 1335U DISCO DURO 512GB SSD  RAM 16GB WINDOWS  11  PRO</t>
  </si>
  <si>
    <t>LAPTOP DELL INSPIRON 3520 15” modelo: P112F</t>
  </si>
  <si>
    <t xml:space="preserve">IMPRESORA MULTIFUNCIONAL MODELO MFC-L6915DW, BN, LASER, RED Y USB </t>
  </si>
  <si>
    <t xml:space="preserve">IMPRESORA MULTIFUNCIONAL ECO TANK  L3250 Color  MODELO C634H </t>
  </si>
  <si>
    <t xml:space="preserve">IMPRESORA MULTIFUNCIONAL BROTHER  5660 LASER 44101501 FOTOCOPIADORA </t>
  </si>
  <si>
    <t>TOTAL</t>
  </si>
  <si>
    <t>151202011230110010002</t>
  </si>
  <si>
    <t>CONSOLE CABLE 6FT RJA45 AND DB9F</t>
  </si>
  <si>
    <t>CONSOLE CABLE 6F WITH USB TYPE A AND MINI -B</t>
  </si>
  <si>
    <t>V.35 CABLE DCE FEMALE TO SMART SERIAL 10 FT</t>
  </si>
  <si>
    <t>V.35 CABLE DCE MALE TO SMART SERIAL 10 FT</t>
  </si>
  <si>
    <t>ROUTER CISCO 2901 W/2 GE,4 EHWIC 2 DSP 256MB CF 512MBDRAM IP BASE</t>
  </si>
  <si>
    <t>2 PORT SERIAL WAN INTERFACE CARD</t>
  </si>
  <si>
    <t>SWICHT CATALYST 2960 24-10/100+2 1000BT LAN BASE IMAGE</t>
  </si>
  <si>
    <t>SMBS 8X5XNBD CATALYS  296024 10 /100 +2 1000BT LAN BASE IMAGE</t>
  </si>
  <si>
    <t>SMARTNET 8X5XNBD CISCO 2901</t>
  </si>
  <si>
    <t xml:space="preserve"> US-8-150W,UniFi Switch, 8-Port,  150w  </t>
  </si>
  <si>
    <t>UAP- AC-PRO, UniFi AP AC PRO 802, 11 a/b/g/n/ac                                                    (ACCES POINT   MODELO AP AC PRO)</t>
  </si>
  <si>
    <t xml:space="preserve">US-16-150W, UniFi Swich, 16Port, 150                                                                                        (Switch  MODELO US-16-150W)   </t>
  </si>
  <si>
    <t xml:space="preserve">UBNUAPACPRO5 UNIFI AP AC PRO 802, 11ac PRO  EN PACK DE 5 </t>
  </si>
  <si>
    <t>ACCES POINT  MODELO AP AC PRO   (UBNUAPACPRO5 UNIFI AP AC PRO 802, 11ac PRO  EN PACK DE 5 )</t>
  </si>
  <si>
    <t>UBNUAPACPRO5 UNIFI AP AC PRO 802, 11ac PRO  EN PACK DE 6</t>
  </si>
  <si>
    <t>UBNUAPACPRO5 UNIFI AP AC PRO 802, 11ac PRO  EN PACK DE 7</t>
  </si>
  <si>
    <t>UBNUAPACPRO5 UNIFI AP AC PRO 802, 11ac PRO  EN PACK DE 8</t>
  </si>
  <si>
    <t>UBNUAPACPRO5 UNIFI AP AC PRO 802, 11ac PRO  EN PACK DE 9</t>
  </si>
  <si>
    <t>UBNUAPACPRO5 UNIFI AP AC PRO 802, 11ac PRO  EN PACK DE 10</t>
  </si>
  <si>
    <t>UBNUAPACPRO5 UNIFI AP AC PRO 802, 11ac PRO  EN PACK DE 11</t>
  </si>
  <si>
    <t>UBNUAPACPRO5 UNIFI AP AC PRO 802, 11ac PRO  EN PACK DE 12</t>
  </si>
  <si>
    <t>UBNUAPACPRO5 UNIFI AP AC PRO 802, 11ac PRO  EN PACK DE 13</t>
  </si>
  <si>
    <t>UBNUAPACPRO5 UNIFI AP AC PRO 802, 11ac PRO  EN PACK DE 14</t>
  </si>
  <si>
    <t>UBNUAPACPRO5 UNIFI AP AC PRO 802, 11ac PRO  EN PACK DE 15</t>
  </si>
  <si>
    <t>UBNUAPACPRO5 UNIFI AP AC PRO 802, 11ac PRO  EN PACK DE 16</t>
  </si>
  <si>
    <t>UBNUAPACPRO5 UNIFI AP AC PRO 802, 11ac PRO  EN PACK DE 17</t>
  </si>
  <si>
    <t>UBNUAPACPRO5 UNIFI AP AC PRO 802, 11ac PRO  EN PACK DE 18</t>
  </si>
  <si>
    <t>UBNUAPACPRO5 UNIFI AP AC PRO 802, 11ac PRO  EN PACK DE 19</t>
  </si>
  <si>
    <t>UBNUAPACPRO5 UNIFI AP AC PRO 802, 11ac PRO  EN PACK DE 20</t>
  </si>
  <si>
    <t>UBNUAPACPRO5 UNIFI AP AC PRO 802, 11ac PRO  EN PACK DE 21</t>
  </si>
  <si>
    <t>UBNUAPACPRO5 UNIFI AP AC PRO 802, 11ac PRO  EN PACK DE 22</t>
  </si>
  <si>
    <t>UBNUAPACPRO5 UNIFI AP AC PRO 802, 11ac PRO  EN PACK DE 23</t>
  </si>
  <si>
    <t>UBNUAPACPRO5 UNIFI AP AC PRO 802, 11ac PRO  EN PACK DE 24</t>
  </si>
  <si>
    <t xml:space="preserve">Impresora láser Jet Enterprise m 507 Monocromo – 45 ppm de impresión monocolor  1200 x 1200  </t>
  </si>
  <si>
    <t>CAÑON LCD PROJECTOR MODELO: H981A</t>
  </si>
  <si>
    <r>
      <t xml:space="preserve">COMPUTADORA DE ESCRITORIO,  PROCESADOR  Intel(R) Core(TM) i7-10700 CPU @ 2.90GHz  2.90 GHz, MEMORIA RAM 16 GB (2 x 8GB), SISTEMA OPERATIVO  EDICIÓN WINDOWS 11, CAPACIDAD TOTAL, KINGSTON 480 GB 1TB </t>
    </r>
    <r>
      <rPr>
        <b/>
        <sz val="11"/>
        <rFont val="Arial"/>
        <family val="2"/>
      </rPr>
      <t xml:space="preserve">INCLUYE:  PANTALLA, TECLADO Y MOUSE </t>
    </r>
  </si>
  <si>
    <r>
      <t xml:space="preserve">COMPUTADORA  DE ESCRITORIO,  PROCESADOR  Intel(R) Core(TM) i7-10700 CPU @ 2.90GHz  2.90 GHz,  MEMORIA RAM 16 GB (2 x 8GB), SISTEMA OPERATIVO  EDICIÓN WINDOWS 11, CAPACIDAD TOTAL,  KINGSTON 480 GB 1 TB </t>
    </r>
    <r>
      <rPr>
        <b/>
        <sz val="11"/>
        <rFont val="Arial"/>
        <family val="2"/>
      </rPr>
      <t xml:space="preserve">INCLUYE:  PANTALLA, TECLADO Y MOUSE </t>
    </r>
  </si>
  <si>
    <r>
      <t xml:space="preserve">COMPUTADORA  DE ESCRITORIO,  PROCESADOR  Intel(R) Core(TM) i7-10700 CPU @ 2.90GHz  2.90 GHz,  MEMORIA RAM 16 GB (2 x 8GB),   SISTEMA OPERATIVO  EDICIÓN WINDOWS 11, CAPACIDAD TOTAL,  KINGSTON  480 GB  1 TB </t>
    </r>
    <r>
      <rPr>
        <b/>
        <sz val="11"/>
        <rFont val="Arial"/>
        <family val="2"/>
      </rPr>
      <t xml:space="preserve">INCLUYE:  PANTALLA, TECLADO Y MOUSE </t>
    </r>
  </si>
  <si>
    <r>
      <t xml:space="preserve">COMPUTADORA  DE ESCRITORIO,  PROCESADOR  Intel(R) Core(TM) i7-10700 CPU @ 2.90GHz  2.90 GHz,  MEMORIA RAM 16 GB (2 x 8GB), SISTEMA OPERATIVO  EDICIÓN WINDOWS 11, CAPACIDAD TOTAL,  KINGSTON  480 GB  1 TB </t>
    </r>
    <r>
      <rPr>
        <b/>
        <sz val="11"/>
        <rFont val="Arial"/>
        <family val="2"/>
      </rPr>
      <t xml:space="preserve">INCLUYE:  PANTALLA, TECLADO Y MOUSE </t>
    </r>
  </si>
  <si>
    <r>
      <t xml:space="preserve">COMPUTADORA  DE ESCRITORIO,  PROCESADOR  Intel(R) Core(TM) i7-10700 CPU @ 2.90GHz  2.90 GHz,  MEMORIA RAM 16 GB (2 x 8GB),  SISTEMA OPERATIVO  EDICIÓN WINDOWS 11, CAPACIDAD TOTAL,  KINGSTON  480 GB  1 TB  </t>
    </r>
    <r>
      <rPr>
        <b/>
        <sz val="11"/>
        <rFont val="Arial"/>
        <family val="2"/>
      </rPr>
      <t xml:space="preserve">INCLUYE:  PANTALLA, TECLADO Y MOUSE </t>
    </r>
  </si>
  <si>
    <r>
      <t xml:space="preserve">COMPUTADORA  DE ESCRITORIO,  PROCESADOR  Intel(R) Core(TM) i7-10700 CPU @ 2.90GHz  2.90 GHz,  MEMORIA RAM 16 GB (2 x 8GB),   SISTEMA OPERATIVO  EDICIÓN WINDOWS 11, CAPACIDAD TOTAL,  KINGSTON  480 GB  1 TB  </t>
    </r>
    <r>
      <rPr>
        <b/>
        <sz val="11"/>
        <rFont val="Arial"/>
        <family val="2"/>
      </rPr>
      <t xml:space="preserve">INCLUYE:  PANTALLA, TECLADO Y MOUSE </t>
    </r>
  </si>
  <si>
    <r>
      <t xml:space="preserve">COMPUTADORA  DE ESCRITORIO,  PROCESADOR  Intel(R) Core(TM) i7-10700 CPU @ 2.90GHz  2.90 GHz,  MEMORIA RAM 16 GB (2 x 8GB),   SISTEMA OPERATIVO  EDICIÓN WINDOWS 11, CAPACIDAD TOTAL,  KINGSTON  480 GB  1 TB </t>
    </r>
    <r>
      <rPr>
        <b/>
        <sz val="11"/>
        <rFont val="Arial"/>
        <family val="2"/>
      </rPr>
      <t xml:space="preserve">INCLUYE: PANTALLA, TECLADO Y MOUSE </t>
    </r>
  </si>
  <si>
    <r>
      <t xml:space="preserve">COMPUTADORA  DE ESCRITORIO,  PROCESADOR  Intel(R) Core(TM) i7-10700 CPU @ 2.90GHz  2.90 GHz,  MEMORIA RAM 16 GB (2 x 8GB), SISTEMA OPERATIVO  EDICIÓN WINDOWS 11, CAPACIDAD TOTAL,  KINGSTON  480 GB  1 TB </t>
    </r>
    <r>
      <rPr>
        <b/>
        <sz val="11"/>
        <rFont val="Arial"/>
        <family val="2"/>
      </rPr>
      <t xml:space="preserve">INCLUYE: PANTALLA, TECLADO Y MOUSE </t>
    </r>
  </si>
  <si>
    <r>
      <t xml:space="preserve"> COMPUTADORA DE ESCRITORIO,  PROCESADOR Intel (R) Core(TM) i7-10700 CPU @ 2.90GHz 2.90 GHz, MEMORIA RAM 16 GB (2 x 8GB), SISTEMA OPERATIVO  EDICIÓN WINDOWS 11, CAPACIDAD TOTAL, KINGSTON  480 GB  1 TB </t>
    </r>
    <r>
      <rPr>
        <b/>
        <sz val="11"/>
        <rFont val="Arial"/>
        <family val="2"/>
      </rPr>
      <t>INCLUYE: PANTALLA, TECLADO Y MOUSE</t>
    </r>
  </si>
  <si>
    <r>
      <t xml:space="preserve">COMPUTADORA  DE ESCRITORIO,  PROCESADOR  Intel(R) Core(TM) i7-10700 CPU @ 2.90GHz  2.90 GHz, MEMORIA RAM 16 GB (2 x 8GB), SISTEMA OPERATIVO  EDICIÓN WINDOWS 11, CAPACIDAD TOTAL, KINGSTON  480 GB 1TB </t>
    </r>
    <r>
      <rPr>
        <b/>
        <sz val="11"/>
        <rFont val="Arial"/>
        <family val="2"/>
      </rPr>
      <t xml:space="preserve">INCLUYE: PANTALLA, TECLADO Y MOUSE </t>
    </r>
  </si>
  <si>
    <r>
      <t xml:space="preserve">COMPUTADORA  DE ESCRITORIO,  PROCESADOR  Intel(R) Core(TM) i7-10700 CPU @ 2.90GHz  2.90 GHz,  MEMORIA RAM 16 GB (2 x 8GB), SISTEMA OPERATIVO  EDICIÓN WINDOWS 11, CAPACIDAD TOTAL,  KINGSTON 480 GB  1 TB </t>
    </r>
    <r>
      <rPr>
        <b/>
        <sz val="11"/>
        <rFont val="Arial"/>
        <family val="2"/>
      </rPr>
      <t xml:space="preserve">INCLUYE: PANTALLA, TECLADO Y MOUSE </t>
    </r>
  </si>
  <si>
    <r>
      <t xml:space="preserve">COMPUTADORA DE ESCRITORIO,  PROCESADOR Intel (R) Core(TM) i7-10700 CPU @ 2.90GHz 2.90 GHz, MEMORIA RAM 16 GB (2 x 8GB), SISTEMA OPERATIVO  EDICIÓN WINDOWS 11, CAPACIDAD TOTAL, KINGSTON  480 GB 1 TB </t>
    </r>
    <r>
      <rPr>
        <b/>
        <sz val="11"/>
        <rFont val="Arial"/>
        <family val="2"/>
      </rPr>
      <t>INCLUYE: PANTALLA, TECLADO Y MOUSE</t>
    </r>
  </si>
  <si>
    <r>
      <t xml:space="preserve">COMPUTADORA DE ESCRITORIO,  PROCESADOR Intel (R) Core(TM) i7-10700 CPU @ 2.90GHz 2.90 GHz, MEMORIA RAM 16 GB (2 x 8GB), SISTEMA OPERATIVO  EDICIÓN WINDOWS 11, CAPACIDAD TOTAL, KINGSTON  480 GB  1 TB </t>
    </r>
    <r>
      <rPr>
        <b/>
        <sz val="11"/>
        <rFont val="Arial"/>
        <family val="2"/>
      </rPr>
      <t>INCLUYE: PANTALLA, TECLADO Y MOUSE</t>
    </r>
  </si>
  <si>
    <t>COMPUTADORA DE ESCRITORIO, TODO EN UNO. PANTALLA DE 27 PULGADAS. Modelo ThinkCentre neo 50 a  27 Gen 5</t>
  </si>
  <si>
    <t>IMPRESORA MULTIFUNCIONAL  MODELO DCP-L2540DW</t>
  </si>
  <si>
    <t>IMPRESORA MULTIFUNCIONAL  MODELO DCP-L5660DN</t>
  </si>
  <si>
    <t>DLP CAÑON  PROYECTOR MODELO DSV1844. (INCLUYE BASE UNIVERSAL PARA PROYECTOR)</t>
  </si>
  <si>
    <t xml:space="preserve">DLP CAÑON  PROYECTOR MODELO DSV1844. </t>
  </si>
  <si>
    <t xml:space="preserve">PANTALLA PARA PROYECCIÓN DE 120                                                                PULGADAS, SISTEMA RETRÁCTIL MECANICA (MANUAL) </t>
  </si>
  <si>
    <t xml:space="preserve">PANTALLA PARA PROYECCIÓN DE 120 PULGADAS </t>
  </si>
  <si>
    <t>MONITOR MODELO P24v G5</t>
  </si>
  <si>
    <t>PIZARRÓN BLANCO ALUMINIO DE 2.40 X 1.20</t>
  </si>
  <si>
    <t xml:space="preserve">Laptop Ghia  LIBERO, 14” 1366 x 768 HD, Intel Celeron N4020, 4GB, 128GB SSD, Windows 11 Home, Español </t>
  </si>
  <si>
    <t xml:space="preserve">Computadora de escritorio Desktop Modelo G9 SSF. Con Procesador Intel Core i5 13500 de 13. ª Generación, Sistema operativo original: Windows 11 Pro 64 Bits </t>
  </si>
  <si>
    <t xml:space="preserve">IMPRESORA MULTIFUNCIONAL 3560 A COLOR. MODELO DPC-L3560CDW </t>
  </si>
  <si>
    <t xml:space="preserve">Laptop AI  Thin Light 15 fd23771a </t>
  </si>
  <si>
    <t>COMPUTADORA  Iinch All in One  Desktop PC</t>
  </si>
  <si>
    <t>LAPTOP MODELO ProdiD C92PYLA#ABM</t>
  </si>
  <si>
    <t>151202011230110010013</t>
  </si>
  <si>
    <t>PIZARRON BLANCO PLUMON</t>
  </si>
  <si>
    <t>REFRIGERADOR</t>
  </si>
  <si>
    <t>DESPACHADOR, ENFRIADOR Y CALENTADOR DE AGUA ,MODELO GXCC01D</t>
  </si>
  <si>
    <t>INCUBADORA DE CO2 C/3 ENTREPAÑOS</t>
  </si>
  <si>
    <t xml:space="preserve">CARRO PARA CARNES FRIAS DE 200 LTS </t>
  </si>
  <si>
    <t>(VITRINA) APARADOR EN ALUMINO NEGRO CON CRISTAL</t>
  </si>
  <si>
    <t>GUILLOTINA INGENTO 18" T D/C</t>
  </si>
  <si>
    <t>GUILLOTINA INGENTO 15" T/O.</t>
  </si>
  <si>
    <t>VITRINA DE ALUMINIO NEGRO Y CRISTAL DE 6 MM. CON PANELAR DE 350 X 105 X5</t>
  </si>
  <si>
    <t>CISTERNA ROTOPLAS CAP. 2500 LTS. EQUiPADAS</t>
  </si>
  <si>
    <t xml:space="preserve">REGULADOR ELECTRÓNICO DE VOLTAJE (ACONDICIONADOR AUTOMÁTICO DE TENCIÓN)  </t>
  </si>
  <si>
    <t xml:space="preserve">SISTEMA DE RESPALDO DE ENERGÍA CON REGULADOR INTEGRADO </t>
  </si>
  <si>
    <t>CAMARA FOTOGRAFICA DIGITAL 2.5 A</t>
  </si>
  <si>
    <t>ANAQUEL DE RECIBO DE A. NOX. MODELO SAIL</t>
  </si>
  <si>
    <t>MESA DE TRABAJO CON TARJA DE 2.25 X 0.70 X 0.90 MTS. CUBIERTA LISA CON LAMBRIN A LA PARED I/C/E MODELO SMTITCE-225</t>
  </si>
  <si>
    <t>MESA DE TRABAJO EN ISLA DE 2.90  X 0.70 X 0.90 MTS. CUBIERTA LISA C/LAMBRIN S/E 2-90 MODELO SMASE-290</t>
  </si>
  <si>
    <t>TRAMPA DE GRASA CON TAPA DE FIERRO FUNDIDO CON TERMINADO ANTIDERRAPANTE MODELO TG-95</t>
  </si>
  <si>
    <t>BARRA DE SERVICIOS A MESEROS DE 3.00 X 0.90 X 0.90 MTS. MODELO SBSMR-3</t>
  </si>
  <si>
    <t>FREIDOR DE INMERSION CON TINA TIPO ABIERTO DE ACERO INOX. MODELO SPITE FIRG</t>
  </si>
  <si>
    <t>ASADOR A GAS Y CARBON EN ACERO INOXIDABLE, PATAS DE ANGULO ESTRUCTURAL DE 2" X 3/16" CON REGATON REGULABLE MODELO 30</t>
  </si>
  <si>
    <t>PLANCHA TIPO AMERICANO FREIDOR DE COLO ROLLED DE 5/8" DE ESPESOR, TOTALMENTE SOLDADA A LA CERCHA  MODELO CRATG 36</t>
  </si>
  <si>
    <t>ESTUFA 4 QUEMADORES PLANCHA Y HORNO DE SUPERFICIE DE FIERRO FUNDIDO DE FORMA OCTAGONAL MODELO V6P</t>
  </si>
  <si>
    <t>SALAMANDRA DE GATILLO CON SISTEMA DE AISLAMINETO CON FIBRA DE VIDRIO DE 2" DE ESPESOR MODELO COLGANTE</t>
  </si>
  <si>
    <t>FOGON DE UNA SECCION CONCENTRICO CIRCULAR INDEPENDIENTE A GAS MODELO I-S</t>
  </si>
  <si>
    <t>CAMPANA PARA EXTRACCION DE HUMOS GRASOS TIPO CUBICA DE 3.60 X 1.20 X .50 MTS. MODELO SCC-360</t>
  </si>
  <si>
    <t>CAMPANA PARA CONSENSADOS DE VAPORES, FABRICADO EN LAMINA DE ACERO INOXIDABLE DE 0.90 X 0.90 X 0.36 MTS. MODELO SCCY-90</t>
  </si>
  <si>
    <t>LAVAMANOS EN ACERO INOXIDABLE P/EMPOTRAR A MUROS DE 0.40 X 0.40 X 0.15 MTS. DE FONDO MODELO SI-40</t>
  </si>
  <si>
    <t>MESA DE TRABAJO DE 1.50 X 0.70 X 0.70 X 0.90 MTS. CUBIERTA LISA CON LAMBRIN MODELO SM12TSE-150</t>
  </si>
  <si>
    <t>MESA PARA RECIBO DE LOZA SUCIA EN "L" DE 0.90 X 3.00 X 1.80 X 0.76 X 0.90 MTS. MODELO SMR2SL-300</t>
  </si>
  <si>
    <t>MESA PARA RECIBO DE LOZA LIMPIA DE 1.60 X 0.76 X 0.90 MTS. MODELO SMRLL-160</t>
  </si>
  <si>
    <t>MAQUINA LAVALOSA ANGELO PO DE 0.68 X 0.68 X 1.40 MTS. CAPACIDAD PARA 900 PLATOS  MODELO K100N</t>
  </si>
  <si>
    <t>FREGADERO  CON TRIPLE TARJA PARA LAVADO DE VERDURAS DE 2.50 X 0.70 MTS. MODELO SFTLOCE-260</t>
  </si>
  <si>
    <t xml:space="preserve">MANGUERA DE PRELAVADO </t>
  </si>
  <si>
    <t>TRAMPA DE GRASA MODELO TG-95</t>
  </si>
  <si>
    <t>ABRIDOR ASEPTICO DE LATAS Y ALACITAS</t>
  </si>
  <si>
    <t>151202011230110010004</t>
  </si>
  <si>
    <t>SILLON DE VISITAS DE TRES PLAZAS NEGRO</t>
  </si>
  <si>
    <t>BATERIA</t>
  </si>
  <si>
    <t>PINTARRONES PORCENALIZADOS</t>
  </si>
  <si>
    <t>LECTURA ANALÍTICA CRÍTICA</t>
  </si>
  <si>
    <t>DIRECCIÓN DE MARKETING</t>
  </si>
  <si>
    <t>FUNDAMENTOS DE MARKETING C/CD</t>
  </si>
  <si>
    <t>FUNDAMENTOS DE TERMODINÁMICA</t>
  </si>
  <si>
    <t>ADMINISTRACIÓN.- UN ENFOQUE BASAD…</t>
  </si>
  <si>
    <t>INTRODUCCIÓN A LA COMPUTACIÓN</t>
  </si>
  <si>
    <t>REDES DE COMPUTADORAS</t>
  </si>
  <si>
    <t>SKY LINE 1.- WORKBOOK- MCMILLAN</t>
  </si>
  <si>
    <t>SKY LINE 1.- STUDENT'S BOOK</t>
  </si>
  <si>
    <t>PRIMEROS PASOS AL MUNDO EMPRESARIAL</t>
  </si>
  <si>
    <t>ÉTICA</t>
  </si>
  <si>
    <t>BIOTECNOLOGÍA PARA INGENIEROS</t>
  </si>
  <si>
    <t>ALGEBRA.- C/CD</t>
  </si>
  <si>
    <t>MICROBIOLOGIA DE LOS ALIMENTOS</t>
  </si>
  <si>
    <t>CONSERVACIÓN QUÍMICA DE LOS ALIMENTOS</t>
  </si>
  <si>
    <t>GUIA PARA LA PRESENTACIÓN DE PROY…</t>
  </si>
  <si>
    <t>ANÁLISIS Y EVALUACIÓN DE PROYECTOS DE…</t>
  </si>
  <si>
    <t>PLANEACIÓN ESCOLAR Y FORMULACIÓN</t>
  </si>
  <si>
    <t>CIENCIA DE LOS ALIMENTOS</t>
  </si>
  <si>
    <t>EMBUTIDAS.-GUIAS EMPRESARIALES-</t>
  </si>
  <si>
    <t>REDACCIÓN AVANZADA</t>
  </si>
  <si>
    <t>INTRODUCCIÓN A ÉTICA</t>
  </si>
  <si>
    <t>TECNOLOGÍA DE ALIMENTOS</t>
  </si>
  <si>
    <t>LA META</t>
  </si>
  <si>
    <t>INFOMÁTICA PASO A PASO.- C/CD</t>
  </si>
  <si>
    <t>DICCIONARIO DE LA LENGUA ESPAÑOLA</t>
  </si>
  <si>
    <t>REDACCIÓN SIN DOLOR</t>
  </si>
  <si>
    <t>QUE ES EL CONTROL TOTAL DE CALIDAD MOD. J</t>
  </si>
  <si>
    <t>ANÁLISIS DE LOS NUTRIENTES DE LOS…</t>
  </si>
  <si>
    <t>ALGEBRA</t>
  </si>
  <si>
    <t>PRINCIPIOS DE REFRIGERACIÓN</t>
  </si>
  <si>
    <t>ELABORACIÓN DE PRODUCTOS LÁCTEOS</t>
  </si>
  <si>
    <t>ELABORACIÓN DE PRODUCTOS CÁRNICOS</t>
  </si>
  <si>
    <t>CONTROL TOTAL DE CALIDAD</t>
  </si>
  <si>
    <t>CONSERVACIÓN DE ALIMENTOS</t>
  </si>
  <si>
    <t>ABC DEL DESARROLLO ORGANIZACIONAL</t>
  </si>
  <si>
    <t>MÉTODOS ESTADÍSTICOS</t>
  </si>
  <si>
    <t>ADMINISTRACIÓN DEL TIEMPO LIBRE</t>
  </si>
  <si>
    <t>METODOLOGÍA DEL TURISMO</t>
  </si>
  <si>
    <t>TURISMO ALTERNATIVO</t>
  </si>
  <si>
    <t>TURISMO RECREATIVO</t>
  </si>
  <si>
    <t>TURISMO Y RECREACIÓN</t>
  </si>
  <si>
    <t>FUNDAMENTOS DE MARKETING TURISTICO</t>
  </si>
  <si>
    <t>MARKETING DE DESTINOS TURÍSTICOS</t>
  </si>
  <si>
    <t>MERCADOTECNIA HOTELERO</t>
  </si>
  <si>
    <t>MARKETING EN FERIAS TURÍSITICAS</t>
  </si>
  <si>
    <t>MARKETING DE RESTAURANTES</t>
  </si>
  <si>
    <t>PRODUCTOS TURÍSITICO</t>
  </si>
  <si>
    <t>MERCADOTECNIA Y PRODUCTIVIDAD TUR…</t>
  </si>
  <si>
    <t>ORGANIZACIÓN DE CONGRESOS Y CONVENCIONES</t>
  </si>
  <si>
    <t>PUBLICIDAD TURÍSTICA</t>
  </si>
  <si>
    <t>CONGRESOS, CONVENCIONES Y REUNIONES</t>
  </si>
  <si>
    <t>TURISMO DE NEGOCIOS</t>
  </si>
  <si>
    <t>PLANEACIÓN Y EJECUCIÓN DE EVENTOS</t>
  </si>
  <si>
    <t>TURISMO DE CONVENCIONES, INCENT. CO…</t>
  </si>
  <si>
    <t>GERENCIA COMPETITIVA DE LA POSADA</t>
  </si>
  <si>
    <t>ADMINISTRACIÓN HOTELERA 1.- DIV. CUARTOS.</t>
  </si>
  <si>
    <t>ADMINISTRACIÓN HOTELERA 2.- ALIMENTOS Y BEBIDAS</t>
  </si>
  <si>
    <t>MANTENIMIENTO DE HOTELES</t>
  </si>
  <si>
    <t>MANUAL PRACTICO DE RECEPC. HOTELER…</t>
  </si>
  <si>
    <t>FACTIBILIDAD HOTELERA.- ANAL. EV…</t>
  </si>
  <si>
    <t>PLANIFICACIÓN, OPERAC. Y FINANC. EN…</t>
  </si>
  <si>
    <t>HOTELES Y MOTELES.- ADMON. Y FUNC…</t>
  </si>
  <si>
    <t>ADMINISTRACIÓN MODERNA DE HOTELES Y…</t>
  </si>
  <si>
    <t>CONTABILIDAD HOTELERA</t>
  </si>
  <si>
    <t>ESPÍRITU DE SERVICIO.- ESTILO MARRI…</t>
  </si>
  <si>
    <t>ADMINISTRACIÓN DE RIESGOS EN HOTELES</t>
  </si>
  <si>
    <t>MANUAL PARA MESEROS</t>
  </si>
  <si>
    <t>HIGIENE EN ALIMENTOS Y BEBIDAS</t>
  </si>
  <si>
    <t>MARKETING CREATIVO.- P/ SERV. DE COM…</t>
  </si>
  <si>
    <t>ADMINISTRACIÓN DE LA EMPRESA REST…</t>
  </si>
  <si>
    <t>ARREGLO ARTÍSTICO DE SERVILLETAS</t>
  </si>
  <si>
    <t>ADMINISTRACIÓN DE COMEDOR Y BAR</t>
  </si>
  <si>
    <t>MANUAL DE ADMINISTRAC. Y GASTRONOM…</t>
  </si>
  <si>
    <t>SERVICIO DE RESTAURANTERÍA</t>
  </si>
  <si>
    <t>CONTROL DE COSTOS DE ALIMENTOS Y BEBIDAS</t>
  </si>
  <si>
    <t>AGENCIA DE VIAJES</t>
  </si>
  <si>
    <t xml:space="preserve">SISITEMAS DE TRANSPORTACIÓN TURÍSTICA </t>
  </si>
  <si>
    <t>TRANSPORTACIÓN ACUÁTICA EN EL TURISMO</t>
  </si>
  <si>
    <t>TRANSPORTACIÓN MARÍTIMA MEX. EN EL…</t>
  </si>
  <si>
    <t>SOPAS Y PRIMERO PLATOS. -E-</t>
  </si>
  <si>
    <t>BATIDORA PARA PAN</t>
  </si>
  <si>
    <t>PIZARRON PORCELANIZADO DE 120X240 CM</t>
  </si>
  <si>
    <t>SISTEMA DE ENTRENAMIENTO EN ENERGIA SOLAR/EOLICA MODELO 46120-02 QUE INCLUYE MATERIAL Y CONSUMIBLES SEGUN FACTURA  A-315</t>
  </si>
  <si>
    <t>SISTEMA INTERCONECTADO DE 5 KWP (PANELES SOLARES</t>
  </si>
  <si>
    <t>AULA MÓVIL 10 X 40 CON  ESPACIO DE  OFICINA MOD.  2013</t>
  </si>
  <si>
    <t>AULA 10 X40 CON ESPACIO DE OFICINA MOD 2013</t>
  </si>
  <si>
    <t>AULA 10 X40 KUATRO MODULARES SA DE CV</t>
  </si>
  <si>
    <t>1 EQUIPAMIENTO PARA EL PROGRAMA EDUCATIVO OPERACIONES COMERCIALES INTERNACIONALES (1 LABORATORIO MOVIL) QUE INCLUYE: 1 EQUIPO DE SONIDO MARCA BOSE PARA AULA MOVIL</t>
  </si>
  <si>
    <t>PIZARRÓN INTERACTIVO SMART TECHNOLOGIES DE 77”. INCLUYE MARCADOR VIRTUAL. FUNCIONALIDAD TÁCTIL NATURAL  TAMAÑO 160.5 CM AN. X 127.2 CM ALT.  X 12.8 CM ÁREA DE PANTALLA 156.5 C</t>
  </si>
  <si>
    <t>PIZARRÓN INTERACTIVO SMART TECHNOLOGIES DE 77”. FUNCIONALIDAD TÁCTIL NATURAL  TAMAÑO 160.5 CM AN. X 127.2 CM ALT.  X 12.8 CM ÁREA DE PANTALLA 156.5 C</t>
  </si>
  <si>
    <t>Pizarrón interactivo SMART techno logias  MODELO SB480, de 77”. Incluye marcador virtual, cable USB. Kit de fijación en pared  y software Smart notebook para win Mac, funcionalidad táctil natural, tamaño 160.5 cm an x 127cm. Alt x 12.8 cm. Área de pantalla 156.5 cm.  An  x 117.3 cm alt. Peso 23.2 Kg</t>
  </si>
  <si>
    <t xml:space="preserve">AMPLIFICADOR DE AUDIO, 40 WATTS MODELO AMP-040SD </t>
  </si>
  <si>
    <t>1 JUEGO DE 2 BOCINAS REDONDAS DE 300 WATTS PMPO C/U, PARA PLAFÓN, 2 VÍAS, IMPEDANCIA: 8 OHMS.</t>
  </si>
  <si>
    <t xml:space="preserve">CAÑON PROJECTOR  POWER LITE W32, RESOLUCION DE PANTALLA ANCHA DE ALTA DEFINICIÓN </t>
  </si>
  <si>
    <t xml:space="preserve">1 JUEGOS DE BOCINAS DE 300 WATTS PMPO C/U, PARA PLAFÓN  </t>
  </si>
  <si>
    <t>BAFLE PROFESIONAL PLATINUM CON  BLUETOOTH DE 15” 12000 WPMPO MODELO BAF- 1594BT</t>
  </si>
  <si>
    <t>SISTEMA DE DOS MICRÓFONOS INALÁMBRICOS DE MANO UHF PROFESIONALES. MODELO EXTGAR  WR-810 UNF</t>
  </si>
  <si>
    <t xml:space="preserve">SISTEMA DE DOS MICRÓFONOS INALÁMBRICOS DE MANO UHF PROFESIONALES, CON BATERÍA RECARGABLE. MODELO EXTGAR WR-809 UHF </t>
  </si>
  <si>
    <t xml:space="preserve">CONTENEDOR EN ESTADO DE USO. DE MEDIDAS,  LARGO 12.10 M.  X  1.40 M. DE ANCHO </t>
  </si>
  <si>
    <r>
      <t xml:space="preserve">MESCLADORA AMPLIFICADA   DE 8 CANALES   MODELO MIX-8PC  </t>
    </r>
    <r>
      <rPr>
        <b/>
        <sz val="10"/>
        <rFont val="Arial"/>
        <family val="2"/>
      </rPr>
      <t xml:space="preserve"> (PROFESIONAL MIXER)</t>
    </r>
  </si>
  <si>
    <t>LICUADORA DE DOS VELOCIDADES MODELO 450-20</t>
  </si>
  <si>
    <t>CAMARA SONY DIGITAL  DSC- RX10M4 UC2  WW173777                                                       INCLUYE BATERÍA RECARGABLE</t>
  </si>
  <si>
    <t xml:space="preserve">Guitarra clásica  Negra </t>
  </si>
  <si>
    <t xml:space="preserve">Guitarra clásica  Amarilla  </t>
  </si>
  <si>
    <t xml:space="preserve">Teclado 300 voces, 300 ritmos  MP – 7 </t>
  </si>
  <si>
    <t xml:space="preserve">Atril Para Teclado Tipo Tijera  SKS01 </t>
  </si>
  <si>
    <t xml:space="preserve">Monitor 32UR500 LCD 31.5”, 3840x2160 4K Ultra HD, FreeSyn, 60 Hz, HDMI, Bocina Integrada, Negro  </t>
  </si>
  <si>
    <t xml:space="preserve">Teclado Logitech Mx Keys Mini, Inalámbrico, RF Wireless/Bluetooht, Grafico </t>
  </si>
  <si>
    <t>Mouse Ergonómico Óptico M170, Inalámbrico, USB, 1000DPI</t>
  </si>
  <si>
    <t xml:space="preserve">TOTAL </t>
  </si>
  <si>
    <t>151202011230110010005</t>
  </si>
  <si>
    <t xml:space="preserve">ESTUCHE DE DIAGNOSTICO C/4 PZA.   </t>
  </si>
  <si>
    <t>BALANZA GRANATARIA DE TRIPLE BRAZO</t>
  </si>
  <si>
    <t xml:space="preserve">ESTERILIZADOR PETRI DE ACERO </t>
  </si>
  <si>
    <t>ESTUCHE CILINDRICO PARA ESTERELIZAR</t>
  </si>
  <si>
    <t>MESA DE 4 X 4 X 1,30 X ,90 MTS.</t>
  </si>
  <si>
    <t>MESA DE EXPLORACION CON PIERNERAS</t>
  </si>
  <si>
    <t>LAMPARA DE CHICOTE P/GRANDE</t>
  </si>
  <si>
    <t>PORTASUERO RODABLE</t>
  </si>
  <si>
    <t>BANCO CROMADO DE 4 PATAS</t>
  </si>
  <si>
    <t>BIOMBO DE DOS HOJAS</t>
  </si>
  <si>
    <t>OXIMETRO DIGITAL MEGASTOCOPIO</t>
  </si>
  <si>
    <t>TANQUE FERMENTADOR PARA YOGURTH CAPACIDAD DE 100 LITROS MARMITA</t>
  </si>
  <si>
    <t>CALDERA DE 2.5 H.P PARA TRABAJAR A UNA CAPACIDAD MAXIMA DE 1500 LITROS</t>
  </si>
  <si>
    <t>MESA CON CEJA PARA ECO MILK GRANDE</t>
  </si>
  <si>
    <t xml:space="preserve">SILLA DE RUEDAS ECONOMICA REACTUDE </t>
  </si>
  <si>
    <t>ESTUCHE DE DIAGNOSTICO OTOSCOPIO</t>
  </si>
  <si>
    <t>151202011230110010007</t>
  </si>
  <si>
    <t>AUTOMOVIL COLOR BLANCO CANDY TIPO JETTA 3</t>
  </si>
  <si>
    <t>AUTOBUS SCANIA IRIZAR</t>
  </si>
  <si>
    <t>CAMIONETA CRV 2011</t>
  </si>
  <si>
    <t>AUTOMOVIL COLOR BLANCO  CANDY TIPO JETTA 2</t>
  </si>
  <si>
    <t>SPRINTER</t>
  </si>
  <si>
    <t>CAMIONETA NISSAN MODELO 2014 NP300 CHASIS CAB T.M D/HIDRA.VER. ESPE. COLOR BLANCO</t>
  </si>
  <si>
    <t>AUTOMOVIL COLOR BLANCO TIPO JETTA 1</t>
  </si>
  <si>
    <t>CAMIONETA JOURNEY</t>
  </si>
  <si>
    <t>CAMIONETA NISSAN MODELO 2000 CHASIS LARGO STD. D/H COLOR BLANCO</t>
  </si>
  <si>
    <t>AUTOMOVIL NISSAN MODELO 2017 VERSA ADVANCE COLOR BLANCO</t>
  </si>
  <si>
    <t>CAMIONETA SUB CRV i-STYLE 4 CILINDROS, 5 PUERTAS MOTOR K24V1-1023718 MODELO 2015</t>
  </si>
  <si>
    <t>151202011230110010009</t>
  </si>
  <si>
    <t>SOPORTE PARA CABLES</t>
  </si>
  <si>
    <t xml:space="preserve">TABURETE GIRATORIO C/RESPALDO Y REGULABLE </t>
  </si>
  <si>
    <t xml:space="preserve">MOTOR DC. EXCITACIÓN COMPUESTA </t>
  </si>
  <si>
    <t>MOTOR ASINCRONO TRIFASICO DE JAULA</t>
  </si>
  <si>
    <t>MOTOR DE CORRIENTE CONTINUA EXCITACIÓN DERIVADA</t>
  </si>
  <si>
    <t>DUROMETRO</t>
  </si>
  <si>
    <t>PINZAS DE PRESION, QUIJADA RECTA</t>
  </si>
  <si>
    <t>PINZAS P/CANDADOS O RETENES EN JGOS. DE 5 PIEZAS</t>
  </si>
  <si>
    <t>ARMARIO PORTAMODULOS DE EXPERIMENTACION</t>
  </si>
  <si>
    <t>BASE UNIVERSAL PARA MAQUINA ROTANTE</t>
  </si>
  <si>
    <t>MODULO CENTRAL DE ANTINCENDIO</t>
  </si>
  <si>
    <t>MODULO DE EROGACION MONOFASICA</t>
  </si>
  <si>
    <t>MODULO DE EROGACION TRIFASICO</t>
  </si>
  <si>
    <t>MODULO DE EXPERIMENTACIONES P/INST. INDUSTRIALES</t>
  </si>
  <si>
    <t xml:space="preserve">MODULO DE EXPERIMENTACIONES P/INSTALAC. CIVILES </t>
  </si>
  <si>
    <t>MODULO DETECTOR DE HUMO</t>
  </si>
  <si>
    <t>MODULO DETECTOR TERMICO</t>
  </si>
  <si>
    <t>MODULO PULSADOR DE EMERGENCIAS</t>
  </si>
  <si>
    <t>MOTOR  DAHLANDER</t>
  </si>
  <si>
    <t>MOTOR ASINCRONO TRIFASICO DE ANILLOS</t>
  </si>
  <si>
    <t>MOTOR TRIFASICO DE INDUCCION</t>
  </si>
  <si>
    <t>TALLER DE TRABAJO PORTA MODULO DE EXPERIMENT.</t>
  </si>
  <si>
    <t>VOLANTE</t>
  </si>
  <si>
    <t>JUEGO DE ESCUADRAS DE 150 X 100 MM.</t>
  </si>
  <si>
    <t>MARTILLO NEUMATICO</t>
  </si>
  <si>
    <t>ESMERIL PORTATIL</t>
  </si>
  <si>
    <t>LIJADORAS PORTATILES DE DISCO ORBITAL</t>
  </si>
  <si>
    <t>TALADRO NEUMATICO</t>
  </si>
  <si>
    <t xml:space="preserve">BOMBO (GLOBO) DE COBRE GRANDE </t>
  </si>
  <si>
    <t>ESTRUCTURA PARA INSTALACION DE GLOBO CONFITADOR Y MOTOR ACOPLADO DE 1.5 HP. TRIFASICO.</t>
  </si>
  <si>
    <t>MESA DE TRABAJO,BASE DE HERRERIA DE 2.50 X 0.94 MTS.</t>
  </si>
  <si>
    <t>MESA CON PLACA METALICA 11 X 4 X 1.20 X 20 METROS.</t>
  </si>
  <si>
    <t>PLATO P/BOMBO (BASE) CON TORNILLOS</t>
  </si>
  <si>
    <t>RAYADORA DE DISCO PARA COCO EN ACERO INOXIDABLE Y MOTOR ACOPLADO DE 11'' 2 H.P.</t>
  </si>
  <si>
    <t xml:space="preserve">BALANZA P/LA DETERMINACION DE LA HUMEDAD </t>
  </si>
  <si>
    <t>BAÑO ANALOGICO CON TAPA Y TERMOMETRO</t>
  </si>
  <si>
    <t>CONTENEDOR DE NITROGENO LIQUIDO CRIOCONSERVACION CAP. DE 111 LTS. TIEMPO ESTATICO DE 138 DIAS, 4 CANASTILLAS, 40 CAJAS, 4000 AMPOLLETAS, DIMENSIONES. DIAMETRO ESTERNO 22'' ALTURA 38'' CAT. CY50 935-70</t>
  </si>
  <si>
    <t>DESPULPADORA DE FRUTA</t>
  </si>
  <si>
    <t>LAVADORA GIRATORIA DE FRUTAS Y HORTALIZAS</t>
  </si>
  <si>
    <t>MESA DE LLENADO DE ACERO INOXIDABLE</t>
  </si>
  <si>
    <t xml:space="preserve">MESA DE TRABAJO DE ACERO INOXIDABLE DE 1.22 X 2.44 </t>
  </si>
  <si>
    <t>REFRACTOMETRO P/SALINIDAD RANGO DE 0 A 100 PPT. EXACTITUD +-PPT. COMPENSACION DE TEMP. AUTOMATICA DE 10 A 30 GRADOS CENTIGRADOS.</t>
  </si>
  <si>
    <t>POLARIMETRO POLYSCIENCE</t>
  </si>
  <si>
    <t>AGITADOR ELECTRICO, PLACA CERAMICA 18 X 18 CM.</t>
  </si>
  <si>
    <t>CAMARA DESECADORAC/ RANURAS P/24 PLACAS</t>
  </si>
  <si>
    <t>ESTUFA DE LABORATORIO</t>
  </si>
  <si>
    <t>CUENTA COLONIAS</t>
  </si>
  <si>
    <t>BAROMETRO</t>
  </si>
  <si>
    <t>CUTER C7 motor cuchillas 5/7 C.V.</t>
  </si>
  <si>
    <t>EMBUTIDORA HIDRAULICA CON LAS SIG. CARACTERISTICAS: PARTES EXTERNAS EN ACERO INOXIDABLE. CAPACIDAD DE 30 LITROS. TAPA Y PISTON EN ACERO INOXIDABLE EMBUDO DE MONTAJE RAPIDO. FUNCIONAMIENTO SILENCIOSO CIERRE DIRECTO EN LA TAPA INTERRUPTO DE RODILLA MINIMO MANTENIMIENTO 1.75 HO, 230 V, 60HZ. PARO Y MARCA AUTOMATICA PARA MOTOR TRIFASICO.</t>
  </si>
  <si>
    <t>REBANADORA</t>
  </si>
  <si>
    <t>PLANTA PARA ENVASADO DE AGUA DE GARRAFON COMPUESTA POR: 1 CLORADOR DOSIFICADOR 1 SISTEMA DE PRESURIZACION (HIDRONEUMATICO) 1 FILTRO VERTICAL DE FIBRA DE VIDRIO 14 X 65" MOD. AWP-65 LP 1 FILTRO VERTICAL DE FIBRA DE VIDRIO DE 14" X 65" MOD. AWP-65 CA LAMPARA GERMICIDA DE LUZ ULTRAVIOLETA MOD.  AWP-69 Uv. SUAVIZADOR DE AGUA MOD.  AWP-150 S EQUIPO PARA OSMOSIS INVERSA, MOD. 3000 INSTALACION QUE INCLUYE VALVULAS, CONEXIONES, MATERIAL EN GENERAL</t>
  </si>
  <si>
    <t xml:space="preserve">CENTRIFUGA GERBER 8 PRUEBAS 03 </t>
  </si>
  <si>
    <t>LACTOMETRO BERTUZZI MONOP</t>
  </si>
  <si>
    <t>LIRAS A. INOX. 21X71 J2</t>
  </si>
  <si>
    <t>LACTOPROTEINOMETRO BIPRISMACC</t>
  </si>
  <si>
    <t>PULIDORA INDUSTRIAL DE 20 MOTOR DE 1 HP.</t>
  </si>
  <si>
    <t>CAMARA DIGITAL</t>
  </si>
  <si>
    <t>TANQUE DE ALMACENAMIENTO ROTOPLAS 5000LTS</t>
  </si>
  <si>
    <t>AMASADORA DE TIPO ARAÑA (30K)</t>
  </si>
  <si>
    <t>PLANTA PARA SOLDAR ELECTRICA (TH225/150)</t>
  </si>
  <si>
    <t>TINA LIMPIA MOTORES (TLM-1)</t>
  </si>
  <si>
    <t>EQUIPO PARA DETERMINAR PROTEINA CONSTA DE DIGESTOR Y DESTILADOR: EL APARATO KJELDAHL SE UTILIZA PARA DETERMINAR EL CONTENIDO DE PROTINAS Y NITROGENO</t>
  </si>
  <si>
    <t>ANALIZADOR DE OZONO (DIGITAL) CON REACTIVOS P/LIMPIEZA Y NEUTRALIZACION DE LOS ELECTRODOS</t>
  </si>
  <si>
    <t>LLENADORA SEMIAUTOMATICA PARA BOTELLAS (PET) DE AGUA PURIFICADA CON CAPACIDAD DE LLENADO DE 150 BOTELLAS X HORA CON ACOPLE PARA BOTELLAS DE 500 ML, 1 L Y 1 1/2 DIMENSIONES DE EQUIPO: 1.5 M X .36M  X .9 M (LARGO ANCHO Y ALTO) MOTOR CON POTENCIA 1.5 HP 9229 VOLTS. 1 HP  A 120 VOLTS.</t>
  </si>
  <si>
    <t>FUENTES PARA CHOCOLATE ELABORADA EN ACERO INOXIDABLE  CON CAP. DE 2 KG</t>
  </si>
  <si>
    <t>COMPRESOR  MODELO  2340L5 - V</t>
  </si>
  <si>
    <t>MODULO DE SISTEMA ELECTRICO AUTOMOTRIZ</t>
  </si>
  <si>
    <t>151202011230110010010</t>
  </si>
  <si>
    <r>
      <t xml:space="preserve">AIRE ACONDICIONADO TIPO MINI SPLIT ESTANDAR 2 TON. MODELO </t>
    </r>
    <r>
      <rPr>
        <b/>
        <sz val="10"/>
        <rFont val="Arial"/>
        <family val="2"/>
      </rPr>
      <t>ELF261T    Equipo 1</t>
    </r>
  </si>
  <si>
    <r>
      <t xml:space="preserve">AIRE ACONDICIONADO TIPO MINI SPLIT  ESTANDAR 1.5 TON. MODELO </t>
    </r>
    <r>
      <rPr>
        <b/>
        <sz val="10"/>
        <rFont val="Arial"/>
        <family val="2"/>
      </rPr>
      <t>ELF181T     Equipo 2</t>
    </r>
    <r>
      <rPr>
        <sz val="11"/>
        <color theme="1"/>
        <rFont val="Calibri"/>
        <family val="2"/>
        <scheme val="minor"/>
      </rPr>
      <t/>
    </r>
  </si>
  <si>
    <r>
      <t xml:space="preserve">AIRE ACONDICIONADO TIPO MINI SPLIT ESTANDAR 1.5 TON. MODELO ELF181T  </t>
    </r>
    <r>
      <rPr>
        <b/>
        <sz val="10"/>
        <rFont val="Arial"/>
        <family val="2"/>
      </rPr>
      <t>Equipo 3</t>
    </r>
  </si>
  <si>
    <r>
      <t xml:space="preserve">AIRE ACONDICIONADO TIPO MINI SPLIT  ESTANDAR 1.5 TON.  MODELO ELF181T     </t>
    </r>
    <r>
      <rPr>
        <b/>
        <sz val="10"/>
        <rFont val="Arial"/>
        <family val="2"/>
      </rPr>
      <t>Equipo 4</t>
    </r>
  </si>
  <si>
    <r>
      <t xml:space="preserve">AIRE ACONDICIONADO TIPO MINI SPLIT  ESTANDAR 1.5 TON. MODELO ELF181T     </t>
    </r>
    <r>
      <rPr>
        <b/>
        <sz val="10"/>
        <rFont val="Arial"/>
        <family val="2"/>
      </rPr>
      <t>Equipo 5</t>
    </r>
  </si>
  <si>
    <r>
      <t xml:space="preserve">AIRE ACONDICIONADO TIPO MINI SPLIT  ESTANDAR 1.5 TON. MODELO ELF181T     </t>
    </r>
    <r>
      <rPr>
        <b/>
        <sz val="10"/>
        <rFont val="Arial"/>
        <family val="2"/>
      </rPr>
      <t>Equipo 6</t>
    </r>
  </si>
  <si>
    <r>
      <t xml:space="preserve">AIRE ACONDICIONADO TIPO MINI SPLIT  ESTANDAR 1.5 TON. MODELO ELF181T     </t>
    </r>
    <r>
      <rPr>
        <b/>
        <sz val="10"/>
        <rFont val="Arial"/>
        <family val="2"/>
      </rPr>
      <t>Equipo 7</t>
    </r>
  </si>
  <si>
    <r>
      <t xml:space="preserve">AIRE ACONDICIONADO TIPO MINI SPLIT  ESTANDAR 1.5 TON. MODELO ELF181T     </t>
    </r>
    <r>
      <rPr>
        <b/>
        <sz val="10"/>
        <rFont val="Arial"/>
        <family val="2"/>
      </rPr>
      <t>Equipo 8</t>
    </r>
  </si>
  <si>
    <t xml:space="preserve">20 Pza. de Aire Acondicionado Mini Split,  Frío SETCX261T 220 V 
Modelo  EX261T
</t>
  </si>
  <si>
    <t>151202011230110010003</t>
  </si>
  <si>
    <t>ASTA BANDERA DE 18 MTS. DE ALTURA, 8 " DE DIAMETRO</t>
  </si>
  <si>
    <t>LINEAS COMERCIALES X VTA. EQUIPO TERMINAL.</t>
  </si>
  <si>
    <t>SISTEMAS SONIDO PORTATIL</t>
  </si>
  <si>
    <t>CABLEADO ESTRUCTURADO DE LA RED DE VOZ Y DATOS</t>
  </si>
  <si>
    <t>KIT DE SERVICIO   MOD 901039</t>
  </si>
  <si>
    <t>MULTIMETROS DIGITALES PARA ENTRENAMIENTO ELECTRICO   MOD 117</t>
  </si>
  <si>
    <t>CPU (CORE I 5,3 GIGAS MEMORIA RAM Y DISCO DURO DE 500 GIGAS)</t>
  </si>
  <si>
    <t>CPU (CORE I 5 ,3 GIGAS MEMORIA RAM Y DISCO DURO DE 500 GIGAS)</t>
  </si>
  <si>
    <t>MESA DE 1.20 X 70 CM CON BASE Y FALDON DE ACERO</t>
  </si>
  <si>
    <t xml:space="preserve">COMPUTADORA SERVIDOR </t>
  </si>
  <si>
    <t>INDICADOR DE CARATULA</t>
  </si>
  <si>
    <t>COMPAS DE EXTERIORES</t>
  </si>
  <si>
    <t>COMPAS DE HERMAFRODITA</t>
  </si>
  <si>
    <t>COMPAS DE INTERIORES</t>
  </si>
  <si>
    <t>COMPAS DE PUNTAS</t>
  </si>
  <si>
    <t>MICROMETROS DE EXTERIORES 25-50</t>
  </si>
  <si>
    <t>MICROMETROS DE EXTERIORES 1-2</t>
  </si>
  <si>
    <t>MICROMETROS DE EXTERIORES 0-25</t>
  </si>
  <si>
    <t>MICROMETROS DE EXTERIORES 0-1</t>
  </si>
  <si>
    <t>BANCO DE HIDRAHULICA PROPORCIONAL</t>
  </si>
  <si>
    <t>JGOS. DE BLOQUES PATRON</t>
  </si>
  <si>
    <t>CALIBRADORES ELECTRÓNICOS DE 0-200</t>
  </si>
  <si>
    <t>CALIBRADORES MANUALES  0-6"</t>
  </si>
  <si>
    <t>CALIBRADORES 0-6"</t>
  </si>
  <si>
    <t>MICROMETRO DIGITAL, ELECTRONICO Y MANUAL 0-1   MODELO 293 - 721 - 30  MDC -1" M</t>
  </si>
  <si>
    <t>MICROMETRO DIGITAL, ELECTRONICO Y MANUAL 1-2   MODELO 293 - 722 - 30  MDC - 2" M</t>
  </si>
  <si>
    <t>MICROMETRO DIGITAL, ELECTRONICO Y MANUAL 0-6</t>
  </si>
  <si>
    <t>PINZAS P/ELECTRICISTA CON MANGO AISLADO</t>
  </si>
  <si>
    <t>OSCILOSCOPIO DE DOBLE TRAZO</t>
  </si>
  <si>
    <t>TURBINA EÓLICA 48V 4000W MAX MODELO MARINE</t>
  </si>
  <si>
    <t>1 KID DE INSTALACIÓN</t>
  </si>
  <si>
    <t>1 PZA. DE BATERIA 12VOLT MODELO J185H-AC</t>
  </si>
  <si>
    <t xml:space="preserve">1 PZA. INVERSOR DC-AC  MODELO PST-1500-24 </t>
  </si>
  <si>
    <t xml:space="preserve">1 MODULO ENTRENADOR DE ENERGIA SOLAR FOTOVOLTAICA (SISTEMA RODANTE DESMONTADO), INCLULLE MANUAL ENTRENADOR  </t>
  </si>
  <si>
    <t xml:space="preserve">1 MODULO ENTRENADOR DE ENERGIA SOLAR FOTOVOLTAICA (SISTEMA RODANTE DESMONTADO), INCLULLE MANUAL ENTRENADOR </t>
  </si>
  <si>
    <t xml:space="preserve">1 MODULO ENTRENADOR DE ENERGÍA TÉRMICA </t>
  </si>
  <si>
    <t xml:space="preserve">1 ELECTROLIZADOR CON UNA PRODUCCIÓN DE HIDRÓGENO DE 3 LN/h, INCLULLE MANUAL ENTRENADOR </t>
  </si>
  <si>
    <t xml:space="preserve">1 EQUIPO DE PILA DE COMBUSTIBLE  PEM (22 VATIOS), INCLULLE MANUAL ENTRENADOR </t>
  </si>
  <si>
    <t xml:space="preserve">SISTEMA DE ENTRENAMIENTO EN ENERGIA SOLAR/EOLICA MODELO 46801-J2 </t>
  </si>
  <si>
    <t>SISTEMA INTERCONECTADO DE 5 KWP (PANELES SOLARES)</t>
  </si>
  <si>
    <t>151202011230110010006</t>
  </si>
  <si>
    <t>COMPARADOR OPTICO  PROFILE PROJECTOR</t>
  </si>
  <si>
    <t>FRESADO UNIVERSAL CON MESA 2000-5000 MM. MODELO FU 300</t>
  </si>
  <si>
    <t>GRUAS HIDRAHULICAS (PLUMA PLAGABLES) CAP. 1 TONS.</t>
  </si>
  <si>
    <r>
      <t>JGO. DE EXTRACTORE P/USOS GENERALES</t>
    </r>
    <r>
      <rPr>
        <sz val="11"/>
        <color indexed="9"/>
        <rFont val="Arial"/>
        <family val="2"/>
      </rPr>
      <t xml:space="preserve"> (5 JUEGOS)</t>
    </r>
  </si>
  <si>
    <t>JGO. DE HERRAMIENTAS DE 237 PZAS.</t>
  </si>
  <si>
    <t>MAQUINA P/ASERRAR MECANICA SEMIAUTOMATICA</t>
  </si>
  <si>
    <t>MAQUINA SOLDADORA DE ARCO ELECTRICO DE TRANSFORM.</t>
  </si>
  <si>
    <t>MAQUINA SOLDADORA P/ARCO ELECTRICO PROCESO MIG CAP. DE TANQUE 113 LTS. SIN TANQUE</t>
  </si>
  <si>
    <t>TORNILLO DE BANCA LINEA AZUL</t>
  </si>
  <si>
    <t xml:space="preserve">TIJERAS DE LAMINA CORTE RECTO CON LARGO DE 10'' </t>
  </si>
  <si>
    <t>TALADRO DE COLUMNA CON CABEZA ENGRANADO DE PISO</t>
  </si>
  <si>
    <t>TERRAJAS ELECTRICAS P/TUBO Y TORNILLO DE BANCO</t>
  </si>
  <si>
    <t>TERRAJAS P/TORNILLO C/ESTUCHE DE MADERAS CON DADOS</t>
  </si>
  <si>
    <t>TORNOS PARALELOS P/METALES TIPO DE PISO CON ESCOTE,</t>
  </si>
  <si>
    <t>ROTOMARTILLOS ELECTRONEUMATICOS USO INDUSTRIAL</t>
  </si>
  <si>
    <t>ROTOMARTILLO PORTATIL ELECTRONICO</t>
  </si>
  <si>
    <t>MANDRILES UNIVERSALES DE 3 MORDAZAS</t>
  </si>
  <si>
    <t>PORTABURILES DE 6.3 MM. DERECHO</t>
  </si>
  <si>
    <t>PORTABURILES DE 6.3 MM. IZQUIERDO</t>
  </si>
  <si>
    <t>PORTABURILES DE 6.3 MM. RECTOS</t>
  </si>
  <si>
    <t>JUEGO DE BROCAS A.V. ZANCO RECTO CORTAS</t>
  </si>
  <si>
    <t>JUEGO DE BROCAS DE CARBURO DE TUNGSTENO DE 1.5 A 9.5 MM.</t>
  </si>
  <si>
    <t>PORTA HERRAMIENTAS PARA HACER CUERDAS, DE 9.5 X 22.2 X 126.9</t>
  </si>
  <si>
    <t>JUEGO DE ADaPTADOR, MANDRIL DE 12.7 MM. TORNILLO Y LLAVE</t>
  </si>
  <si>
    <t xml:space="preserve">PODADORA </t>
  </si>
  <si>
    <t>JUEGO DE CABLES PASA CORRIENTE  CALIBRE 8 Y LONGITUD DE 3.6. MTS.</t>
  </si>
  <si>
    <t xml:space="preserve">POLIPASTO DE 2 TN </t>
  </si>
  <si>
    <t>TALADRO CAPACIDAD DE 5/8 ROTOMARTILLO/MARTILLO ELECTRICO</t>
  </si>
  <si>
    <t xml:space="preserve">PULIDOR DE CILINDRO  DE MOTOR  CON CAPACIDAD DE 1-3/16" A 2-3/4" </t>
  </si>
  <si>
    <t>PINZAS PARA CABLES TERMINALES DE BUJIA DE 10" DE LONGITUD.</t>
  </si>
  <si>
    <t>EXTRACTOR PARA RETENES TIPO GAVILAN</t>
  </si>
  <si>
    <t>JUEGO DE LLAVES PURGADORAS DE FRENOS 5/16" - 3/8" Y 1/4" - 3/8"</t>
  </si>
  <si>
    <t xml:space="preserve">PULIDOR PARA CILINDROS  DE FRENO </t>
  </si>
  <si>
    <t xml:space="preserve">ARCO LEVANTA VALVULAS  TIPO ARCO O "C" DE 6-1/4" </t>
  </si>
  <si>
    <t>EXTRACTOR DE BUJES Y RETENES CON 24 PIEZAS.</t>
  </si>
  <si>
    <t xml:space="preserve">JUEGO KIT DE ROTULAS CON ADAPTADOR </t>
  </si>
  <si>
    <t>DESMONTADOR  PARA RESORTES DE SUSPENSIÓN  TIPO MACHPERSON</t>
  </si>
  <si>
    <t>LIMAS PLANAS BASTARDAS DE 12" DE LOG.</t>
  </si>
  <si>
    <t>LIMAS PLANAS MUZAS DE 12" DE LONG.</t>
  </si>
  <si>
    <t>LIMAS MUZAS REDONDAS  DE 12" DE LONG.</t>
  </si>
  <si>
    <t xml:space="preserve">TORQUIMETRO DE 5 A 80 LBS/PIE </t>
  </si>
  <si>
    <t xml:space="preserve">TORQUIMETRO DE 25 A 250 LBS/PIE </t>
  </si>
  <si>
    <t xml:space="preserve">TORNILLO DE BANCO GIRATORIO CON MORDAZA DE 5" DE ANCHO </t>
  </si>
  <si>
    <t xml:space="preserve">TORNILLO DE BANCO GIRATORIO CON MORDAZA DE 6" DE ANCHO </t>
  </si>
  <si>
    <t xml:space="preserve">CALIBRADOR PARA BUJIAS TIPO CIRCULAR DE  020 A 0.1" </t>
  </si>
  <si>
    <t xml:space="preserve">CALIBRADOR PAR ESPACIOS TIPO "LAINA" DE 15 HOJAS </t>
  </si>
  <si>
    <t>MICROMETRO PARA MECANICA AUTOMOTRIZ ( MICROMETRO PARA EXTERIORES)</t>
  </si>
  <si>
    <t>NUMEROS DE GOLPE DE 9 PZAS. DE 1/4"</t>
  </si>
  <si>
    <t xml:space="preserve">JUEGO DE 14 DESARMADORES EN CAJA DE PLASTICO </t>
  </si>
  <si>
    <t xml:space="preserve">JUEGO DE EXTRACTORES PARA TORNILLO CON PUNTA CONICA EN ESPIRAL </t>
  </si>
  <si>
    <t>EXTRACTOR PARA POLEAS DE ALTERNADOR Y BOMBA DE DIRECCION HIDRAULICA DE 2 PATAS</t>
  </si>
  <si>
    <t>EXTRACTOR PARA POLEAS DE CIGÜEÑAL CON CAPACIDAD DE 1 1/2 A 4 1/2"</t>
  </si>
  <si>
    <t>LLAVES DE IMPACTO NEUMATICAS (CAPACIDAD DE PERNO) 3/4" CON CAPACIDAD DE 30 A 300 PIE-LIB. CON TAMAÑO DE CUADRO DE 1/2"</t>
  </si>
  <si>
    <t xml:space="preserve">AUTOCLE DE 27 PZAS.CON ENTRADA DE 1/4 </t>
  </si>
  <si>
    <t>AUTOCLES DE 50 PZAS. CON ENTRADA DE 1/2".</t>
  </si>
  <si>
    <t>AUTOCLES DE 26 PZAS. CON ENTRADA DE 3/4". AU-06-05</t>
  </si>
  <si>
    <t>AUTOCLES DE 24 PZAS. CON ENTRADA DE 3/8". AU-06-06</t>
  </si>
  <si>
    <t>AUTOCLES DE 29 PZAS. CON ENTRADA DE 1/2" AU-06-07</t>
  </si>
  <si>
    <t>DADOS PARA BUJIAS DE 5/8" CON ENTRADA DE 1/2" CON NEOPRANO. DB-06-01</t>
  </si>
  <si>
    <t>DADOS PARA BUJIAS DE 5/8" CON ENTRADA DE 1/2" CON NEOPRANO. DB-06-02</t>
  </si>
  <si>
    <t>DADOS PARA BUJIAS DE 5/8" CON ENTRADA DE 1/2" CON NEOPRANO. DB-06-03</t>
  </si>
  <si>
    <t>DADOS PARA BUJIAS DE 5/8" CON ENTRADA DE 1/2" CON NEOPRANO. DB-06-04</t>
  </si>
  <si>
    <t>DADOS PARA BUJIAS DE 5/8" CON ENTRADA DE 1/2" CON NEOPRANO. DB-06-05</t>
  </si>
  <si>
    <t>DADOS PARA BUJIAS DE 5/8" CON ENTRADA DE 1/2" CON NEOPRANO. DB-06-06</t>
  </si>
  <si>
    <t>JUEGO DE LLAVES COMBINADAS CROMADAS EN PULGADAS DE 14 PZAS.  JLL-06-02</t>
  </si>
  <si>
    <t>JUEGO LLAVES COMBINADAS CROMADAS EN PULGADAS, CONSTA DE 11 PZAS. JLL-06-04</t>
  </si>
  <si>
    <t>JUEGO LLAVES COMBINADAS CROMADAS EN PULGADAS, CONSTA DE 11 PZAS.  JLL-06-04</t>
  </si>
  <si>
    <t>JUEGO LLAVES COMBINADAS CROMADAS EN PULGADAS, CONSTA DE 11 PZAS. JLL-06-06</t>
  </si>
  <si>
    <t>LLAVES COMBINADAS METRICAS DE 18 PZAS. DE 6 MM A 24 MM  LLM-06-01</t>
  </si>
  <si>
    <t>LLAVES DE ESTRIAS EN PULGADAS  CROMADAS EN ANGULO 45 GRADOS  CONSTA DE 7 PZAS.  LLE-06-04</t>
  </si>
  <si>
    <t>LLAVES DE ESTRIAS EN PULGADAS  CROMADAS EN ANGULO 45 GRADOS  CONSTA DE 7 PZAS.  LLE-06-05</t>
  </si>
  <si>
    <t>LLAVES DE ESTRIAS EN PULGADAS  CROMADAS EN ANGULO 45 GRADOS  CONSTA DE 7 PZAS.  LLE-06-06</t>
  </si>
  <si>
    <t>LLAVES DE ESTRIAS EN PULGADAS  CROMADAS EN ANGULO 45 GRADOS  CONSTA DE 7 PZAS.  LLE-06-07</t>
  </si>
  <si>
    <t>LLAVES EN PULGADAS CON ANGULO DE 15° 6 PIEZAS ABOCINADAS EXTREMO ABIERTO DE 5/16" A 7/8"                                                            LLA-06-01</t>
  </si>
  <si>
    <t>LLAVES EN PULGADAS CON ANGULO DE 15° 6 PIEZAS ABOCINADAS EXTREMO ABIERTO DE 5/16" A 7/8"  LLA-06-01</t>
  </si>
  <si>
    <t>LLAVES DE ESTRIAS CROMADAS  CON UN ANUGULO  DE 45° CONSTA DE 5 PZAS. LLA-06-04</t>
  </si>
  <si>
    <t>LLAVES METRICAS CROMADAS CON UN ANGULO DE 15 GRADOS DE 6 PZAS.   LLM-06-03</t>
  </si>
  <si>
    <t>LLAVE DE ESTRIAS METRICAS CROMADAS CON UN ANGULO DE 45 GRADOS DE 9 PZAS. LLM-06-04</t>
  </si>
  <si>
    <t>LLAVE DE ESTRIAS METRICAS CROMADAS CON UN ANGULO DE 45 GRADOS DE 9 PZAS. LLM-06-05</t>
  </si>
  <si>
    <t>LLAVE DE ESTRIAS METRICAS CROMADA CON UN ANGULO DE 75° GRADOS DE 8 PZAS.  LLM-06-07</t>
  </si>
  <si>
    <t>LLAVE DE ESTRIAS PARA MARCHA (CURVAS)   3 PZAS. DE 7/16 A 3/4" LLM-06-01</t>
  </si>
  <si>
    <t>LLAVE DE ESTRIAS PARA MARCHA (CURVAS)   4 PZAS. DE 10 A 19 MM.  LLM-06-04</t>
  </si>
  <si>
    <t>LLAVES DE ESTRIAS  DE OJO CON MATRACA DE 12 PUNTAS CONSTA DE  5 PZS.  LLO-06-03</t>
  </si>
  <si>
    <t>LLAVES ESPAÑOLAS CROMADAS ANGULO DE 15 GRADOS DE 12 PIEZAS LLE-06-01</t>
  </si>
  <si>
    <t>LLAVES ESPAÑOLAS CROMADAS ANGULO DE 15 GRADOS DE 12 PIEZAS LLE-06-03</t>
  </si>
  <si>
    <t>LLAVES ESPAÑOLAS CROMADAS ANGULO DE 15 GRADOS DE 12 PIEZAS LLE-06-05</t>
  </si>
  <si>
    <t>LLAVES ESPAÑOLAS CROMADAS ANGULO DE 15 GRADOS DE 9 19 MM</t>
  </si>
  <si>
    <t>LLAVES AJUSTABLES TIPO PERICA NEGRA CON CABEZA PULIDA DE 15" DE LONGITUD. LLP-06-04</t>
  </si>
  <si>
    <t>LLAVE AJUSTABLE TIPO PERICA NEGRA CABEZA PULIDA DE 24" DE LONGITUD</t>
  </si>
  <si>
    <t>LLAVES STILSON REFORZADA DE 14"</t>
  </si>
  <si>
    <t>LLAVES STILSON REFORZADA DE 24"</t>
  </si>
  <si>
    <t xml:space="preserve">LLAVE DE  CRUZ PARA AUTOMOBIL CROMADA  DE 4 BOCAS REFORZADA </t>
  </si>
  <si>
    <t>LLAVE PARA FILTRO DE ACEITE  DE BANDA</t>
  </si>
  <si>
    <t>LLAVES  PARA FILTRO DE ACEITE PARA DADO</t>
  </si>
  <si>
    <t>LLAVE PARA FILTRO  ARTICULADA DE 4-7/16"</t>
  </si>
  <si>
    <t>LLAVE PARA FILTRO ARTICULADA DE 5 5/8"</t>
  </si>
  <si>
    <t>MARTILLO DE BOLA DE 2 LIBRAS</t>
  </si>
  <si>
    <t>MARTILO DE BOLA DE 3 LIBRAS</t>
  </si>
  <si>
    <t>MARTILLO  DE BRONCE DE 3 1/2"</t>
  </si>
  <si>
    <t>PINZA PARA MECANICO DE 6 " DE LONGITUD</t>
  </si>
  <si>
    <t>PINZA DE PUNTA CONICA QUIJADA LIZA DE 12"</t>
  </si>
  <si>
    <t>PINZAS DE PRESION  DE 7" DE LONG. ANCHO DE 5/8" RECTOS</t>
  </si>
  <si>
    <t>PINZA DE EXTENSION  DE 10"</t>
  </si>
  <si>
    <t xml:space="preserve">CAMAS PARA MECANICO DE METAL CON RUEDAS  DE NEOPRANO </t>
  </si>
  <si>
    <t>JUEGO DE MACHUELOS DE ALTA VEL.  FRACCIONARIOS DIAMET. 3/8"</t>
  </si>
  <si>
    <t>JUEGO DE MACHUELOS DE ALTA VEL.  FRACCIONARIOS DIAM. 1/2"</t>
  </si>
  <si>
    <t>JUEGO DE MACHUELOS DE ALTA VEL.  FRACCIONARIOS DIAM. 5/8"</t>
  </si>
  <si>
    <t>JUEGO DE MACHUELOS ACERO AL CARBONO DIAM. 8</t>
  </si>
  <si>
    <t>JUEGO DE MACHUELOS ACERO ALCARBONO METRICO  DIAM.10</t>
  </si>
  <si>
    <t>JUEGO DE MACHUELOS ACERO  ALCARBONO METRICO DIAM. 12</t>
  </si>
  <si>
    <t>JUEGO DE MACHUELOS  ACERO AL CARBONO DIAM. 14</t>
  </si>
  <si>
    <t>JUEGO DE MACHUELOS  ACERO AL CARBONO DIAM. 16</t>
  </si>
  <si>
    <t>EQUIPO PARA LAVADO DE INYECTORES POR ULTRASONIDO.</t>
  </si>
  <si>
    <t>LAMPARA DE TIEMPO DIGITAL PARA SISTEMAS CONVENCIONALES  Y ELECTRONICAS.</t>
  </si>
  <si>
    <t>LAMPARA DE PRUEBA DE USO RUDO P/USO ELECTRICO AUTOMOTRIZ DE 12 VOLTS.</t>
  </si>
  <si>
    <t xml:space="preserve">MANOMETRO MULTIPLE ( CON MANGUERA Y ACOPLADORES )  </t>
  </si>
  <si>
    <t>EQUIPO RECUPERADOR, EVACUADOR, RECICLADOR Y CARGADOR DE AIRE ACONDICIONADO PARA GAS TIPO R-134A.</t>
  </si>
  <si>
    <t>RAMPA ELECTRO HIDRAULICA  DE 2 POSTES  ASIMETRICOS</t>
  </si>
  <si>
    <t xml:space="preserve">COMPRESORA  PARA AIRE ESTACIONARIO  DE 7 1/2 H.P. PRESION MAX.170 PSI. </t>
  </si>
  <si>
    <t>PROBADOR ELECTRICO DE 12 A 600V S/CONTAC</t>
  </si>
  <si>
    <t>EXTRACTOR/INSERTOR POLEA DIRECCION HIDRAULICA</t>
  </si>
  <si>
    <t>JUEGO DE TAPONES PARA RADIADOR C/8 TAPONES</t>
  </si>
  <si>
    <t>DADO PARA SENSOR DE OXIGENO Y CARRO</t>
  </si>
  <si>
    <t>LIMPIADOR DE RANURAS DE PISTON</t>
  </si>
  <si>
    <t>CAJA PARA HERRAMIENTA (CH-1)</t>
  </si>
  <si>
    <t>MAQUINA DE SOLDAR DE RELECTRODO REVESTIDO</t>
  </si>
  <si>
    <t>LAMPARA DE PRUEBA DE INYECTORES PARA 12VLT. P/SISTEMAS GM TBI,BOSCH PFI, FORD TBI, GM PFI, GEO TBI.</t>
  </si>
  <si>
    <t>KIT P/MEDIR PRESION  DE COMBUSTIBLE EN AUTOS F.I.</t>
  </si>
  <si>
    <t>MANOMETRO P/COMPROBAR FUGAS EN VAVULAS , ANILLOS Y CABEZAS</t>
  </si>
  <si>
    <t>OPRESOR DE VALVULAS UNIVERSAL DE LUJO, POSICION DE PALANCA DE 0 A 180°</t>
  </si>
  <si>
    <t>EXTRACTOR DE BRAZOS PITMAN USO LIGERO DE 2 PATAS CON TORNILLO AJUSTABLE</t>
  </si>
  <si>
    <t>EXTRACTOR DE BRAZOS PITMAN  USO PESADO DE 2 PATAS CON TORNILLO AJUSTABLE</t>
  </si>
  <si>
    <t>CALIBRADOR DE PRESIÓN DE AIRE EN NEUMÁTICOS TIPO PROFESIONAL USO RUDO, VARA NEUMÁTICA, DE 0 A 200 LB.</t>
  </si>
  <si>
    <t>ESMERIL DE BANCO DE 8"</t>
  </si>
  <si>
    <t>MANOVACUOMETRO, MEDIDOR DE PRESION MANOMETRICA DE 0 A 30" DE HG DE VACIO</t>
  </si>
  <si>
    <t>EXTRACTOR DE 3 PATAS PARA POLEA DE CIGÜEÑAL PARA MOTORES CHRYSLER</t>
  </si>
  <si>
    <t>JGO. DE DESCONECTOR DE LINEA DE COMBUSTIBLE METALICO 6 PZAS. DE 5/16 1/2 5/8 3/4 Y 7/8</t>
  </si>
  <si>
    <t>JGO. DE DESCONECTOR DE LINEA DE COMBUSTIBLE METALICO 6 PZAS. DE 5/16 1/2 5/8 3/4 Y 7/9</t>
  </si>
  <si>
    <t>TORNO DE CONTROL NUMERICO (BNC CAK 4085, VOLTEO SOBRE BANCADA, LARGO ENTRE PUNTOS, CONTROL CNC, TORRETA VERTICAL DE 4 POSICIONES, CHUC MANUAL 250 MM, JUEGO DE HERRAMIENTAS PARA TORNO CNC</t>
  </si>
  <si>
    <t>FRESADORA DE CONTROL NUMERICO, MESA DE 900 X 406 MM (35" X 16") EJE X, Y, Z (760,430, 400 MM) CONTROL CNC FAGOR 80551/A INCLUYE JUEGO DE HERRAMIENTAS</t>
  </si>
  <si>
    <t xml:space="preserve">TORNO DE CONTROL NÙMERICO BNC 1860 (CONTROL CNC FANUC OITD, VOLTEO SOBRE BANCADA 475MM 18, LARGO ENTRE PUNTOS 1500 MM 40", CONTROL CNC: FANUC 01-TC, INCLUYE: CHUC HIDRAULICO 0200 MM, TORRET HIDRAULICO DE 8 POSICIONES MOD. LS-160, JUEGO DE PORTAHERRAMIENTAS PARA TORRETA LS 160/TB 160 (BNC 1600-2600) </t>
  </si>
  <si>
    <t xml:space="preserve">MESAS DE INSTRUMENTOS CON OSCILOSCOPIOS DE 100 MHZ DIGITAL DE 2 CANALES </t>
  </si>
  <si>
    <t xml:space="preserve">KIT PARA EJERCITACIONES DE ELECTRICIDAD BASICA MOD DL 2160  </t>
  </si>
  <si>
    <t>KIT PARA EJERCITACIONES DE ELECTRICIDAD GENERAL MOD DL 2152</t>
  </si>
  <si>
    <t xml:space="preserve">CHASIS 4 VELOCIDADES,TRANSMISION ESTÁNDAR CON MOTOR A GASOLINA TRABAJANDO EL SISTEMA DE LUCES Y OPERACIÓN DE FRENOS 225 X 130 X 150 H CMS Y 350 KGS DE PESO POSICION TRANSVERSAL </t>
  </si>
  <si>
    <t xml:space="preserve">CHASIS TRACCION DELANTERA A GASOLINA CON CARBURADOR TRABAJANDO EL SISTEMA DE LUCES Y OPERACIÓN TOTAL DE FRENOS 225 X 130 X 150 H  CMS Y 310 KG LONGITUDINAL POSITION </t>
  </si>
  <si>
    <t>CHASIS TRACCION DELANTERA CON MOTOR A DIESEL INYECCION INDIRECTA CON DISTRIBUIDOR TRABAJANDO EL SISTEMA DE LUCES Y OPERACIÓN COMPLETA DE FRENOS DE 225 X130X150 H CMS Y 310 KGS LONGITUDINAL POSITION</t>
  </si>
  <si>
    <t>SISTEMAS DE FRENOS DE TAMBOR Y DISCO DURO DE 120 X32X38 C CMS</t>
  </si>
  <si>
    <t>DEMOSTRADOR DUAL DE DIRECCION DE AUTOMOVIL CON SUSPENSION INDEPENDIENTE</t>
  </si>
  <si>
    <t>DEMOSTRADOR DE DIRECCION DUAL DE AUTOMOVIL</t>
  </si>
  <si>
    <t>JUEGO DE ACCESORIOS</t>
  </si>
  <si>
    <t>MOLDES PARA JAMON</t>
  </si>
  <si>
    <t>MOLINO PARA CARNE</t>
  </si>
  <si>
    <t>ESTUFA INDUSTRIALES DE GRADO ALIMENTICIO CON 2 QUEMADORES</t>
  </si>
  <si>
    <t>TARJA INDUSTRIALES CON GABINETE DE ACERO INOXIDABLE 304 L, GRADO ALIMENTICIO</t>
  </si>
  <si>
    <t>APARATO PARA LA DETERMINACION DE PROTEÌNAS Y CONTENIDO DE NITROGENO POR EL METODO KJELDAHL,COMBINADO DE 6 UNIDADES PARA 500A 800 ML. ALIMENTACIÒN ELECTRICA 127 VOLT 60 HZ</t>
  </si>
  <si>
    <t>DETERMINADOR DE FIBRA CRUDA EN ALIMENTOS Y PRODUCTOS AGRICOLAS DE 6 UNIDADES(NO INCLUYE VIDRIERIA)</t>
  </si>
  <si>
    <t>EXTRACTOR DE GRASAS POR SOLVENTES TIPO GOLFISH DE 6 UNIDADES. INCLUYE 6 JUEGOS DE VIDRIERIA</t>
  </si>
  <si>
    <t>AUTOCLAVE VERTICAL DE 3 CALORES MANUAL DE ACERO INOXIDABLE (DIMENSIONES INTERIORES:25 CM DE DIÀMETRO X 50 CM. DE ALTURA. INDICADOR DE TEMPERATURA BIMETÀLICO,INDICADOR DE PRESIÒN INTERNA(MANÒMETRO), VÀLVULA DE SEGURIDAD. ALIMENTACIÒN ELÈTRICA: 120 VOLTS. 60 HZ</t>
  </si>
  <si>
    <t>TINAS SENCILLAS PARA CUAJADA(CAPACIDAD PARA CUAJAR 100 LTS. DE LECHE FABRICADAS EN ACERO INOXIDABLE T-304 SALIDA DE PRODUCTO DE 2" TIPO CLAMP CON TAPÒN CLAMP Y ABRAZADERA ACABADO SANITARIO</t>
  </si>
  <si>
    <t>PASTEURIZADOR DIDACTICO(CAPACIDAD DE 50 LITROS FABRICADO EN ACERO INOXIDABLE T-304, ENTRADA Y SALIDA DE PRODUCTO DE 2" TIPO CLAMP,CUENTA CON 3 CUERPOS: PRODUCTO, CALENTAMIENTO Y AISLANTE DIMPLE JACKET O SISTEMA DE ABOTONADO TAPAS ABATIBLES, TERMÒMETRO CON TERMOPOZO</t>
  </si>
  <si>
    <t>JUEGOS DE LIRAS PARA CORTAR CUAJADA(CONSTA DE 2 PIEZAS HORIZONTAL Y VERTICAL CON MEDIDAS DE 0.22 X 0.71 MTS,ACABADO 100% SANITARIO FABRICADAS EN ACERO INOXIDABLE T-304 1</t>
  </si>
  <si>
    <t>DESCREMADORA-CLARIFICADORA (CAPACIDAD DE 125 LTS./HR.: BASE DE CUERPO DE MAQUINA, PINTADA CON ESMALTE, CON MOTOR INTEGRAL PARA OPERAR A 110/115 VOLTS,60 CICLOS A TEMPERATURA ENTRE 30 Y 50ª C. CON ADITAMENTO Y HERRAMIENTA PARA SU ARMADO Y DESARMADO FABRICADA EN TODAS LAS PARTES DE LA MAQUINA EN CONTACTO CON LA LECHE EN ALEACIÒN ESPECIAL DE ALUMINIO</t>
  </si>
  <si>
    <t>PRENSAS PARA QUESO (TIPO HOLANDES(CAPACIDAD 100 KG. CUENTA CON UNA SECCIÒN DE PRENSADO CON MEDIDAS DE  50X 50X 1250M. DE ALTO,EQUIPADA CON HUSILLO DE 38 MM DE DIÀMETRO. TUERCA,VOLANTE Y MECA PARA OPRIMIR LAS PLACAS Y CONTRAPESAS FABRICADOS EN HIERRO FUNDIDO,GALVANIZADO POR INMERSIÒN CON OCHO PLACAS DE NYLAMID,COMO ENTREPAÑOS PARA LA PRENSA</t>
  </si>
  <si>
    <t>PASTEURIZADOR LENTO ( CAPACIDAD DE 250 LITROS FABRICADO EN ACERO INOXIDABLE T-304 ENTRADA Y SALIDA DE PRODUCTO DE 2" TIPO CLAMP,NIVELES DE AGUA, CUENTA CON 3 CUERPOS,PRODUCTO,CALENTAMIENTO Y AISLANTE, SISTEMA PARA VAPOR O AGUA HELADA,TAPAS ABATIBLES, TERMÒMETRO CON TERMOPOZO</t>
  </si>
  <si>
    <t>ADQUISICIÒN DE EQUIPO PARA GIMNASIO QUE CONSTA DE CONSTRUCCION DE PALAPA, 2 APARATOS ABDOMINALES,2 APARTOS PARA ESPALDA,2 APARATOS PARA PECHO,2 APARATOS PARA REMO,2 APARATOS CRUCH Y 2 APARATOS ESQUI DUPLEX</t>
  </si>
  <si>
    <t>EQUIPAMIENTO EN FIBRA OPTICA  (CABLEADO EDIFICIO DE TI)</t>
  </si>
  <si>
    <t>FRESADORA HERRAMIENTA FNK 2R MARCA TOS  OLOMOVC, 3KW ,HUSILLO ISO 40,MESA 1300 *300 MM VARIADOR ELCTRONICO DE REVOLUCIONES Y AVANCES,  INCLUYE: PRENSA GIRATORIA VA-6,SET DE HERRAMIENTAS,SET DE HERRAMIENTAS PARA FRESADORA CONVENCIONAL FT-ISO 40, SET CLAM  14 MM  52 PIEZAS</t>
  </si>
  <si>
    <t>TORNO PARALELO INCLUYE: VOLTEO SOBRE BANCADA, 500 MM LARGO ENTRE PUNTOS 1000MM BARRENO DE HUESILLO 52MM MOTOR 5.5 KW, LUNETA FIJA, Y MOVIL, BRINDA PARA CHUCK (1 PIEZA) BOQUILLA DE REDUCCION, JUEGO DE ENGRANES DE LA LIRA Y RELOJ PARA ROSCAS, CHUCK UNIVERSAL DE 3 MORDAZAS *250 MN, (IUS-250/3 TOS), SET DE HERRAMIENTAS PARA TORNOS CONVENCIONALES FT-TR25-1</t>
  </si>
  <si>
    <t>ROBOT NAO HUMANOIDE DE 25 GRADOS</t>
  </si>
  <si>
    <t xml:space="preserve">ESTACION DE TRABAJO I. FABRICADA EN ACERO INOXIDABLE T-304 INTEGRADA POR 5 GABINETES CON PUERTAS ABATIBLES Y CAJONERA DE EL MISMO MATERIAL , UNA CUBIERTA Y ZOCLO ACABADO PULIDO SANITADO 180 GRITT DE 5 METROS DE LARDO X 0.80 MTS ANCHO Y 0.91 MTS ALTO INCLULLE  CURSO DE CAPACITACION DE ANALISIS FISICOQUIMICO PROXIMALES </t>
  </si>
  <si>
    <t>ESTACION DE TRABAJO II.  FABRICADA EN ACERO INOXIDABLE T-304 INTEGRADA POR 3 GABINETES CON PUERTAS ABATIBLES Y CAJONERAS DEL MISMO MATERIAL, UNA CUBIERTA DESCANSAPIES Y ZOCLO ACABADO  Y PULIDO SANITIZADO 1.80GRITT DE 4.227 MTS DE LARGO X 0.60 MTS DE ANCHO X 0.91 MTS DE ALTO</t>
  </si>
  <si>
    <t xml:space="preserve">ESTACION  DE TRABAJO III. FABRICADA EN ACERO INOXIDABLE T-304 INTEGRADA POR 3 GABINETES CON PUERTAS ABATIBLES Y CAJONERAS EN EL MISMO MATERIAL , UNA CUBIERTA DESCASAPIES Y ZOCLO, ACABADO PULIDO SANITADO 180 GRITT DE 5.00 MTS DE LARGO X 0.60 MTS DE ANCHO X 0.91 MTS DE ALTO </t>
  </si>
  <si>
    <t>CAMAPANA DE HUMOS NO INCLUYE CONDUCTORIA FABRICACIÓN DE UN GABINETE BASE,PARA SOPORTE DE LA CAMPANA  CONSTRUIDO CON DOS PUERTAS ABATIBLES AL FRENTE UN FRENTE APARENTE Y UN ENTREPAÑO, ACONDICIONAMIENTO DE LA VENTANA TIPO GUILLOTINA, LO ANTERIOR ADAPTADONOS A LAS MEDIDAS YA EXISTENTES, NO INCLUYE LA INSTALACION DE NINGUN SERVICIO</t>
  </si>
  <si>
    <t>ANALIZADOR DE 5 GASES CQ</t>
  </si>
  <si>
    <t>MODULO PARA CAMIONES INTERNACIONAL</t>
  </si>
  <si>
    <t>MODULOS PARA CAMIONES ISUZU</t>
  </si>
  <si>
    <t>PROBADOR DE VALVULAS IAC BY PAS</t>
  </si>
  <si>
    <t>MULTIMETRO DIGITAL AUTOMOTRIZ</t>
  </si>
  <si>
    <t>PULSADOR Y SIMULADOR DE INYECTORES</t>
  </si>
  <si>
    <t>PROBADOR DINAMICO DE BOBINAS</t>
  </si>
  <si>
    <t>PROBADOR DE BATERIAS POR CONDUCTANCIA</t>
  </si>
  <si>
    <t>ADQUISICIÓN DE EQUPAMENTO DE UN TALLER DE FRUTAS Y HOSTALIZAS, LA CUAL CONSTA DE UN MODULO DE 4 LINEAS DE PRODUCCION DE ZUNO DE FRUTAS COMO PRIMERA ETAPA DEL EQUIPAMIENTO, LOS MODULOS QUE INTEGRAN LA LINEA DE EXTRACCION DE ESTA PRIMERA ETAPA SON: TRITURADORA DE ESCOFINAS, PRENSA PRO PAQUETES,BOMBA MOVIL Y UNIDAD TERMOSTATICA, ESTOS MODULOS PUEDEN TRABAJARSE INDIVIDUALMENTE DE TAL MANERA QUE SE ESTUDIE CADA PROCESO DE MANERA UNITARIA O BIEN INERCOMUNICANDOLOS ENTRE SI.</t>
  </si>
  <si>
    <t>ADQUISICIÓN  DE EQUIPAMIENTO DE UN LABORATORIO CORRECTIVO Y PREDICTIVO(SISTEMA DE MANTENIMIENTO PARA UNA MAQUINA CLASIFICADORA DE PIEZAS DE ACUERDO AL CONTRATO DE  ADQUISICIÓN DE EQUIPO ESPECIALIZADO DE FECHA 25 DE OCTUBRE DE 2013 ES UNA APLICACIÓN INDUSTRIAL NEUMÁTICA Y AUTOMATIZADA, PARTICULARMENTE  ADAPTADA PARA LAS FORMACIONES DE LAS PROFESIONES DE MANTENIMIENTO INDUSTRIAL Y MECATRÓNICA, SU  FUNCIONAMIENTO ESTÁ BASADO EN LA SELECCIÓN Y EL ORDENAMIENTO DE PIEZAS EN UNA PRODUCCIÓN EN SERIE, EL SISTEMA ESTÁ CONCEBIDO PARA ACTIVIDADES DE DIAGNÓSTICO, REEMPLAZO DE MATERIAL DEFECTUOSO, MEJORAS TÉCNICAS DE LA MAQUINA ENTRE OTRAS. COMPUESTO POR -ACTUADORES ROTATIVOS DE PALETAS, CILINDROS CON O SIN VÁSTAGO GUIADOS Y COMPACTADOS, VENTOSA, GRIPPER, ETC.-DISTRIBUIDOR 5/2 Y 5/3 BI ESTABLES Y MONO ESTABLES-SENSORES ILS INDUCTIVO O MAGNÉTICO PNP, CAPACITIVO, VACUOS TATO, CODIFICADOR INCREMENTAL Y SENSOR DEL PERFIL DE LA PIEZA INCLUYE LAPTOP DEL CON NÚMERO DE SERIE  2Q1BPY1  (ASIGNADA A JAVIER GUADALUPE MALDONADO PARTIDA) NOTA CONTIENE LAPTOP DELL Y MESAS PARA IMPRESORA</t>
  </si>
  <si>
    <t>EQUIPAMIENTO ESPPECIALIZADO PARA EL PROGRAMA EDUCATIVO DE MANTENIMIENTO INDUSTRIAL (EQUIPO DE NEUMATICA) INCLUYE MATERIAL SEGÚN FACTURA ITI - 229</t>
  </si>
  <si>
    <t>3 PZA. KITS ABILIX PARA ENSAMBLE DE ROBOTS vex, Classroom AND COMPETITION SUPER KIT</t>
  </si>
  <si>
    <t>ESCANER  AUTOMOTRIZ AUTEL MODELO DS 808</t>
  </si>
  <si>
    <t>CORTADORA DE CESPED MODELO HRN216PKMA</t>
  </si>
  <si>
    <r>
      <rPr>
        <b/>
        <sz val="11"/>
        <rFont val="Arial"/>
        <family val="2"/>
      </rPr>
      <t xml:space="preserve">1 LOTE  equipamiento especializado para el programa educativo de energías renovables  Modulo fotovoltaico térmico solar) que incluye:                                                   ( 2 calentador solar 173 Lt P/4 Personas gravedad  acero Inox, MODELO CAL. 15-173 GL  2 Controlador Steca C/Led 20 A  12/24Vcd Max 720W en un SFVA,                 2 Controladores  Steca C/Led 20 A  12 /24Vcd Max 720W en un SFVA
4 Panel Solar  Es 40W 17V cd 2.35 A  Standard
1 Inversor Steca 450W 12Vcd 115Vca P/SFVA
2 Bombas Solar 7 A 9 Lt X Min.  C/1 Panel Solar  de 80 W
2 Pinza Amperimetrica 1000Vcd/1000Vca 1000 A 400Mhz 66M-ohms
</t>
    </r>
  </si>
  <si>
    <t>Escalera convertible de aluminio c/esc. 2.90</t>
  </si>
  <si>
    <t xml:space="preserve">Escalera de aluminio de tijera C/7 peldaños </t>
  </si>
  <si>
    <t>Tijeras de poda para ramas mango de madera</t>
  </si>
  <si>
    <t xml:space="preserve">Tijeras de poda a dos manos  manga de madera </t>
  </si>
  <si>
    <t xml:space="preserve">Escalera de aluminio de tijera C/4 peldaños </t>
  </si>
  <si>
    <t>PODADORA   MODELO   HRN216PPKMA</t>
  </si>
  <si>
    <t>HIDROLAVADORA DE ALTA PRESIÓN DE 2000 PSI MODELO HL-310 V</t>
  </si>
  <si>
    <t>HIDROLAVADORA DE ALTA PRESIÓN  1600 PSI MODELO HL-270 V</t>
  </si>
  <si>
    <t xml:space="preserve">BOMBA SUMERGIBLE DE H.P. MONOFÁSICO DE 110V SALIDA DE 1 PULGADA </t>
  </si>
  <si>
    <t xml:space="preserve">EQUIPO DE BOMBEO DE 1 HP MONOFÁSICO 110V, SALIDA DE 1.25 PULGADAS INMERSIÓN DE 15 METROS </t>
  </si>
  <si>
    <t xml:space="preserve">EQUIPO DE BOMBEO SUMERGIBLE MARCA ACUAPAK MOTOR TRIFÁSICO DE 3 HP A 220V 3450 RPM DE ACERO INOXIDABLE 2.5 LPS DESC. 2 PULGADAS </t>
  </si>
  <si>
    <t xml:space="preserve">EQUIPO DE BOMBEO DE 1 HP MONOFÁSICO 110V SALIDA DE 1.25 PULGADAS INMERSIÓN DE 15 METROS </t>
  </si>
  <si>
    <t xml:space="preserve">SOPLADORA DE MOCHILA STHIL BR600 A GASOLINA </t>
  </si>
  <si>
    <t>HIDROLAVADORA DE ALTA PRESIÓN STIHL RE 130 PLUS 1595 PSI</t>
  </si>
  <si>
    <t>CIZALLA DE PEDAL DE 1.22 MTS. (4'') DE LONG. PARA CAP. 166 (1.5 MM.) CON TOPE TRASERO .</t>
  </si>
  <si>
    <t xml:space="preserve">PRENSA HIDRAHULICA TIPO "H" DE PISO CAP. DE 20 TONS. CILINDRO 165 MM. (6 1/2) </t>
  </si>
  <si>
    <t>EQUIPO DE OXIACETILENO P/TRABAJO LIGERO, CARRITO TRANSPORTADOR DE CILINDROS DE CILINDROS DE OXIGENO DE 1.5 M3 (VACIO), CILINDRO DE ACETILENO DE 1.2 KGS. REGULADORES DE OXIGENO Y ACELITENO, MANERAL,  ADITAMENTO CORTE MEZCLADOR, 2 BOQUILLAS P/SOLDAR 2 BOQ. DE CORTE Y 4 MTS.DE MANGUERA P/OXIGENO Y ACETILENO.</t>
  </si>
  <si>
    <t xml:space="preserve">PRENSA DE MONTAJE PARA PROBETA </t>
  </si>
  <si>
    <t xml:space="preserve"> CABEZAS MICROMETRICAS</t>
  </si>
  <si>
    <t>CABEZAS MICROMETRICAS</t>
  </si>
  <si>
    <t>MESA DE GRANITO</t>
  </si>
  <si>
    <t>ENFRIADOR DE AGUA</t>
  </si>
  <si>
    <t>SISTEMA HIDRONEUMATICO CON TANQUE DE FIBRA DE VIDRO DE 20 GAL. MOTOR BOMBA DE 1HP FIX 10 EN ACERO INOXIDABLE 115VLTS.</t>
  </si>
  <si>
    <t>LABORATORIO DE AUTOMATIZACIÓN  DE 3  SISTEMA DE ENTRENAMIENTO EN CONTROLADOR LÓGICO PROGRAMABLE (PLC) QUE INCLUYE LO SIGUIENTE (ALLEN BRADLEY MICRO LOGIS 1200) MOD 3240-40 1 CONTROLADOR LÓGICO PROGRAMABLE MOD 3245-A2  ,1 MICROLOGIX 1200 14 ENTRADAS  Y 10 SALIDAS, 1 SOFTWARE, 1 SOFTWARE PARA CONTROLADOR LÓGICO PROGRAMABLE MOD. 3245-A2, 1 CABLE DE PROGRAMACIÓN USB MOD. M3246-40, 1 MANUAL DE ESTUDIANTE MOD 36017-00, 1 GUÍA DE INSTRUCTOR, 1 INCLUYE 12 INTERRUPTORES PARA INSERTAR FALLAS MOD 36017 -10, NOTA INCLUYE INSTALACIÓN, CAPACITACIÓN Y PUESTA EN MARCHA.</t>
  </si>
  <si>
    <t>1 EQUIPAMIENTO ESPECIALIZADO PARA EL PROGRAMA EDUCATIVO DE TURISMO  ADQUISICIÓN DE EQUIPO DE ALTA COCINA "HORNO INTELIGENTE" MODELO G32D5-1  CODE  MXG32D5-1-L-Z1</t>
  </si>
  <si>
    <t>COMBO DE ROTOMARTILLO 20 + LLAVE DE IMPACTO QUE INCLUYE: ATORNILLADOR NORMAL  Modelo DCD785 Y ATORNILLADOR DE IMPACTO Modelo DCF885</t>
  </si>
  <si>
    <t>VISCOSIMETRO DIAL C/SOPORTE Y JGO.AGUJAS</t>
  </si>
  <si>
    <t>MICROSC. BINOCULAR GALEN 111,3A120,</t>
  </si>
  <si>
    <t>BROCAS PARA CONCRETO CON PUNTA DE CARBURO DE TUNGSTENO</t>
  </si>
  <si>
    <t>VACUMETRO MANUAL CONSTRUIDO CON ACERO INOX.</t>
  </si>
  <si>
    <t xml:space="preserve">CONGELADOR HORIZONTAL 7 FT 3 TAPA COFRE </t>
  </si>
  <si>
    <t>SOPLADORA STIHL MOD. BR200</t>
  </si>
  <si>
    <t>PODADORA HONDA 5.5HP C/BOLSA RECOLECTORA</t>
  </si>
  <si>
    <t>DESBROZADORA STIHL MOD. FS-100</t>
  </si>
  <si>
    <t xml:space="preserve">PODADORA HONDA 5.5 H.P. HONDA S. TRASERA  C/BOLSA RECOLECTORA  MODELO HRN 216 - PKM </t>
  </si>
  <si>
    <t>ESCALERAS DE EXTENCION  FIBRA DE VIDRIO 28/ESC 534-28N</t>
  </si>
  <si>
    <t>CONGELADOR HORIZONTAL CON PUERTA SÓLIDA  MODELO: CHTC-115 D</t>
  </si>
  <si>
    <t xml:space="preserve">IMPRESORA A COLOR MULTIFUNCIONAL ECOTANK L3250 CON WIFI MODELO C634H </t>
  </si>
  <si>
    <t>IMPRESORA A COLOR MULTIFUNCIÓN ECOTANK MODELO L3250 CON WIFI NEGRA 110 V</t>
  </si>
  <si>
    <t>SOPLADORA  MOCHILA STIHL BR600</t>
  </si>
  <si>
    <t>DESBROZADORA EFCO 8550 BOSS</t>
  </si>
  <si>
    <t>IMPRESORA MULTIFUNCIONAL MODELO PIXMA G2160</t>
  </si>
  <si>
    <t xml:space="preserve">ASPIRADORA / SOPLADORA VAC / BLOWER 5 HP POTENCIA MAXIMA </t>
  </si>
  <si>
    <t>CORTASETOS  A GASOLINA DE 2 TIEMPOS</t>
  </si>
  <si>
    <t xml:space="preserve">CAFETERA SECRETARIAL 42 TAZAS  SE-42 </t>
  </si>
  <si>
    <t xml:space="preserve">HIDROLAVADORA ELÉCTRICA 1800 PSI    </t>
  </si>
  <si>
    <t xml:space="preserve"> AIRE ACONDICIONADO INVERTER TIPO Mini-Split  MODELO CVF261D, DE 2 TONELADAS, EQUIPO DE MÍNIMO IMPACTO AMBIENTAL </t>
  </si>
  <si>
    <t xml:space="preserve">AIRE ACONDICIONADO INVERTER TIPO Mini-Split MODELO CVF261D, DE 2 TONELADAS, EQUIPO DE MÍNIMO IMPACTO AMBIENTAL </t>
  </si>
  <si>
    <t xml:space="preserve">AIRE ACONDICIONADO INVERTER TIPO Mini-Split MODELO CVF261D , DE 2 TONELADAS, EQUIPO DE MÍNIMO IMPACTO AMBIENTAL </t>
  </si>
  <si>
    <t xml:space="preserve">AIRE ACONDICIONADO INVERTER TIPO    Mini-Split MODELO CVF261D , DE 2 TONELADAS,   EQUIPO DE MÍNIMO IMPACTO AMBIENTAL </t>
  </si>
  <si>
    <t>151202011230110010014</t>
  </si>
  <si>
    <t>TERRENOS</t>
  </si>
  <si>
    <t>151202011230110010001</t>
  </si>
  <si>
    <t>EDIFICIOS</t>
  </si>
  <si>
    <r>
      <t xml:space="preserve">Nombre del Ente: </t>
    </r>
    <r>
      <rPr>
        <b/>
        <u/>
        <sz val="11"/>
        <rFont val="Arial"/>
        <family val="2"/>
      </rPr>
      <t>Universidad Tecnológica De La Costa Grande De Guerrero</t>
    </r>
  </si>
  <si>
    <r>
      <t xml:space="preserve">Valor en libros
</t>
    </r>
    <r>
      <rPr>
        <b/>
        <sz val="7"/>
        <color rgb="FF000000"/>
        <rFont val="Arial"/>
        <family val="2"/>
      </rPr>
      <t>(Cifras en Pesos)</t>
    </r>
  </si>
  <si>
    <t xml:space="preserve">R E S U M E N </t>
  </si>
  <si>
    <t xml:space="preserve">Terrenos </t>
  </si>
  <si>
    <t xml:space="preserve">Edificios </t>
  </si>
  <si>
    <t xml:space="preserve">Mobiliario y Equipo                                                                         </t>
  </si>
  <si>
    <t xml:space="preserve">Cuenta: 1241-1-51107 </t>
  </si>
  <si>
    <t xml:space="preserve">Muebles de oficina y estanteria                                                     </t>
  </si>
  <si>
    <t>Cuenta: 1241-1- 5111</t>
  </si>
  <si>
    <t xml:space="preserve">Mobiliario Y Equipo De Computo                                                   </t>
  </si>
  <si>
    <t>Cuenta: 1241-3 51504</t>
  </si>
  <si>
    <t xml:space="preserve">Equipo De Cómputo Y De Tecnología De La Información           </t>
  </si>
  <si>
    <t>Cuenta:  1241-3-5151</t>
  </si>
  <si>
    <t xml:space="preserve">Otros Mobiliarios y Equipos de Administración                          </t>
  </si>
  <si>
    <t xml:space="preserve">Cuenta: 1241-9-5191 </t>
  </si>
  <si>
    <t xml:space="preserve">Otro Mobiliario Y Equipo Educacional Y Recreativo                   </t>
  </si>
  <si>
    <t>Cuenta: 1242-9-52901</t>
  </si>
  <si>
    <t xml:space="preserve">Otros mobiliarios y equipo educacional y recreativo                  </t>
  </si>
  <si>
    <t>Cuenta: 1242-9-5291</t>
  </si>
  <si>
    <t xml:space="preserve">Equipo Médico Y De Laboratorio                                                  </t>
  </si>
  <si>
    <t>Cuenta: 1243-1-53102</t>
  </si>
  <si>
    <t xml:space="preserve">Vehículos y equipo de Transporte                                               </t>
  </si>
  <si>
    <t>Cuenta: 1244-1-54101</t>
  </si>
  <si>
    <t xml:space="preserve">Maquinaria y Equipo Industrial                                                     </t>
  </si>
  <si>
    <t>Cuenta: 1246-2-56200</t>
  </si>
  <si>
    <t xml:space="preserve">Sistemas de aire acondicionado, calefacción y de refrigeración  </t>
  </si>
  <si>
    <t>Cuenta: 1246-4-5641</t>
  </si>
  <si>
    <t xml:space="preserve">Aparatos E Instrumentos De Comunicación Y Telecomunicación  </t>
  </si>
  <si>
    <t>Cuenta: 1246-5-56501</t>
  </si>
  <si>
    <t xml:space="preserve">Equipos, Aparatos y Accessorios Electricos                                  </t>
  </si>
  <si>
    <t>Cuenta: 1246-6-56604</t>
  </si>
  <si>
    <t xml:space="preserve">Herramientas, Maquinas y Herramientas                                     </t>
  </si>
  <si>
    <t>Cuenta: 1246-7-56704</t>
  </si>
  <si>
    <t xml:space="preserve">Herramientas y máquinas-harramientas                                   </t>
  </si>
  <si>
    <t>Sub Cuenta: 1246-7-5671</t>
  </si>
  <si>
    <t xml:space="preserve">Otros Mobiliarios Y Equipo                                                          </t>
  </si>
  <si>
    <t>Cuenta: 1246-9-56905</t>
  </si>
  <si>
    <t>151202011230110010015</t>
  </si>
  <si>
    <t xml:space="preserve">Elementos Arquitectónicos Y Material De Exposición Para Uso Artístico, Cultural Y Científico                                                                                      </t>
  </si>
  <si>
    <t>Cuenta: 1247-1-51301</t>
  </si>
  <si>
    <t>Total Cifras en Pesos</t>
  </si>
  <si>
    <r>
      <t xml:space="preserve">Relación de bienes que componen el patrimonio, al </t>
    </r>
    <r>
      <rPr>
        <b/>
        <u/>
        <sz val="11"/>
        <rFont val="Arial"/>
        <family val="2"/>
      </rPr>
      <t>30</t>
    </r>
    <r>
      <rPr>
        <b/>
        <sz val="11"/>
        <rFont val="Arial"/>
        <family val="2"/>
      </rPr>
      <t xml:space="preserve"> de </t>
    </r>
    <r>
      <rPr>
        <b/>
        <u/>
        <sz val="11"/>
        <rFont val="Arial"/>
        <family val="2"/>
      </rPr>
      <t>Junio</t>
    </r>
    <r>
      <rPr>
        <b/>
        <sz val="11"/>
        <rFont val="Arial"/>
        <family val="2"/>
      </rPr>
      <t xml:space="preserve"> de </t>
    </r>
    <r>
      <rPr>
        <b/>
        <u/>
        <sz val="11"/>
        <rFont val="Arial"/>
        <family val="2"/>
      </rPr>
      <t>2026.</t>
    </r>
    <r>
      <rPr>
        <sz val="11"/>
        <rFont val="Arial"/>
        <family val="2"/>
      </rPr>
      <t xml:space="preserve"> (A)</t>
    </r>
  </si>
  <si>
    <t xml:space="preserve">Mac mini  con el chip M4 de Apple    10C CPU/10C GPU/16GB/ 256GB-SPA </t>
  </si>
  <si>
    <t>MESA DE TRABAJO DE 2.90 X 0.70 X 0.90 CON LAMBRIN A LA PARED Y BASTIDOR PERIMETRAL MODELO SMTISE-290</t>
  </si>
  <si>
    <t>HORNO DE MICROONDAS, TOUCH ELECTRÓNICO CON 10 MEMORIAS FIJAS - 115 V.  50/60 HZ – 1000W  MODELO: EDMO-1000E</t>
  </si>
  <si>
    <t>HORNO DE MICROONDAS, TOUCH ELECTRÓNICO CON 10 MEMORIAS FIJAS - 115 V.  50/60 HZ – 1000W    MODELO: EDMO-1000E</t>
  </si>
  <si>
    <t>HORNO DE MICROONDAS –TOUCH ELECTRÓNICO CON 10 MEMORIAS FIJAS - 115 V.  50/60 HZ – 1000W  MODELO: EDMO-1000E</t>
  </si>
  <si>
    <t xml:space="preserve">1 LOTE  equipamiento especializado para el programa educativo de energías renovables  Modulo fotovoltaico térmico solar) que incluye:                                                                         ( 2 calentador solar 173 Lt P/4 Personas gravedad  acero Inox, MODELO CAL. 15-173 GL  2 Controlador Steca C/Led 20 A  12/24Vcd Max 720W en un SFVA,  2 Controladores  Steca C/Led 20 A  12 /24Vcd Max 720W en un SFVA
4 Panel Solar  Es 40W 17V cd 2.35 A  Standard
1 Inversor Steca 450W 12Vcd 115Vca P/SFVA
2 Bombas Solar 7 A 9 Lt X Min.  C/1 Panel Solar  de 80 W
2 Pinza Amperimetrica 1000Vcd/1000Vca 1000 A 400Mhz 66M-ohms
</t>
  </si>
  <si>
    <t xml:space="preserve">1 LOTE DE EQUIPAMIENTO  ESPECIALIZADO  PARA EL PROGRAMA EDUCATIVO DE MECÁNICA QUE INCLUYE:
1 Scanner para vehículos con motor diesel
1 osciloscopio automotriz
1KIT de herramientas de mano neumática:                                                                                                1 remachadora neumática 3/32”- ¼” uso pesado                                                                                             1 cortadora neumática de disco 3” 20000rpm,                                                                                                     1 esmeriladora neumática angular 4” 11000 uso extra pesado,                                                          1 taladro  neumático de 3/8” 2200rpm uso pesado  1 martillo neumático 3200 gpm usp pesado  1 juego de matracas neumática UP886H de ½” 12   piezas en pulgadas, 1 pistola de impacto neumática ½” 442ft – lb  sistema uso extra pesado 
1 KIT De herramientas de mano estándar:  que incuyen: (1caja metálica,15 dados, 4 pinzas,  3 llaves, 5 herramientas para atornillar,  66 herramientas varias)
</t>
  </si>
  <si>
    <t>INCUBADORA DBO 1.6    1 EQUIPAMIENTO ESPECIALIZADO PARA EL PROGRAMA EDUCATIVO DE PROCESOS ALIMENTARIOS                                                                          (ESTUFA PARA DETERMINACIÓN PARA LA VIDA DE ANAQUEL)                                                          MODELO: DBO-1.6</t>
  </si>
  <si>
    <t xml:space="preserve">HORNO DE USOS MULTIPLES                                                                                                                          Mueble construido en acero inoxidable calibre 16, 18 y 20. Base y posterior en lámina esmaltada epóxica para evitar corrosión.                                                                                                                     Patas en lámina negra calibre 12 esmaltada y de tipo triangular reforzado                                                             Puerta en marco estructurado y contrapuerta porcelanizada totalmente aislada, equipada con contrapesos  de fierro fundido y brazos de solera ½  X 1 pulgada.                                                                   Equipado con quemador en forma ?H? de fierro fundido de alta capacidad.                               Termostato de gas de 0 y 300 grados centígrados. Interior totalmente porcelanizado.  Doble parrilla de alambrón cromado.                                                                                                                                     Sistema de aislamiento con fibra de vidrio de 3 pulgadas de espesor.                                                                              Tubo de alimentación  de ½ pulgada cédula 40. Sistema apilable que permite montar hasta dos secciones (DUPLEX).                                                                                                                                          Garantía un año. Servicio y refacciones San –Son </t>
  </si>
  <si>
    <t>ESTUFA INDUSTRIAL DE 4 QUEMADORES  PARRILLA: ? 4 quemadores tipo hélice 5.5 seccionados de hierro fundido de 33,000 btu cada uno. ?  Parrilla de superficie de hierro fundido ?   Piloto individual ?  PLANCHA: ? Planchas flotante de cold rolled de ½ “” de espesor.  ?  Quemador de hierro fundido tipo Flauta de 28,000 btu  ?  Cercha perimetral desmontable. ? HORNO: ? Interior totalmente en Acero Inoxidable. ? Quemador tipo flauta de hierro fundido de 26,000 btu ? Piloto atmosférico para encendido ? Termostato profesional a gas de 0 a 250° c. ? Parrilla y racks de alambrón niquelado. ? Puerta con aislamiento y embutido para evitar perdida de temperatura. FRENTE: 0.917 FODO: 0.76 ALTO: 1.035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</si>
</sst>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color indexed="62"/>
      <name val="Arial"/>
      <family val="2"/>
    </font>
    <font>
      <sz val="14"/>
      <name val="Arial"/>
      <family val="2"/>
    </font>
    <font>
      <sz val="9"/>
      <color theme="3" tint="0.39997558519241921"/>
      <name val="Arial"/>
      <family val="2"/>
    </font>
    <font>
      <b/>
      <sz val="9"/>
      <color rgb="FF000000"/>
      <name val="Arial"/>
      <family val="2"/>
    </font>
    <font>
      <b/>
      <sz val="9.5"/>
      <color rgb="FF000000"/>
      <name val="Arial"/>
      <family val="2"/>
    </font>
    <font>
      <sz val="9.5"/>
      <name val="Arial"/>
      <family val="2"/>
    </font>
    <font>
      <sz val="10"/>
      <name val="Trebuchet MS"/>
      <family val="2"/>
    </font>
    <font>
      <sz val="8"/>
      <name val="Arial"/>
      <family val="2"/>
    </font>
    <font>
      <b/>
      <u/>
      <sz val="11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9.5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ahoma"/>
      <family val="2"/>
    </font>
    <font>
      <sz val="10"/>
      <name val="Tahoma"/>
      <family val="2"/>
    </font>
    <font>
      <sz val="12"/>
      <name val="Tahoma"/>
      <family val="2"/>
    </font>
    <font>
      <b/>
      <sz val="11"/>
      <name val="Tahoma"/>
      <family val="2"/>
    </font>
    <font>
      <b/>
      <sz val="10"/>
      <name val="Arial"/>
      <family val="2"/>
    </font>
    <font>
      <b/>
      <sz val="9.5"/>
      <name val="Arial"/>
      <family val="2"/>
    </font>
    <font>
      <sz val="11"/>
      <color indexed="9"/>
      <name val="Arial"/>
      <family val="2"/>
    </font>
    <font>
      <b/>
      <sz val="7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right"/>
    </xf>
    <xf numFmtId="0" fontId="4" fillId="2" borderId="0" xfId="1" applyFont="1" applyFill="1"/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6" fillId="2" borderId="0" xfId="1" applyFont="1" applyFill="1" applyAlignment="1">
      <alignment horizontal="center"/>
    </xf>
    <xf numFmtId="49" fontId="7" fillId="2" borderId="0" xfId="1" applyNumberFormat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right" vertical="top" wrapText="1"/>
    </xf>
    <xf numFmtId="0" fontId="9" fillId="2" borderId="4" xfId="1" applyFont="1" applyFill="1" applyBorder="1" applyAlignment="1">
      <alignment vertical="top" wrapText="1"/>
    </xf>
    <xf numFmtId="0" fontId="9" fillId="2" borderId="5" xfId="1" applyFont="1" applyFill="1" applyBorder="1" applyAlignment="1">
      <alignment horizontal="right" vertical="top" wrapText="1"/>
    </xf>
    <xf numFmtId="0" fontId="9" fillId="2" borderId="6" xfId="1" applyFont="1" applyFill="1" applyBorder="1" applyAlignment="1">
      <alignment vertical="top" wrapText="1"/>
    </xf>
    <xf numFmtId="0" fontId="9" fillId="2" borderId="6" xfId="1" applyFont="1" applyFill="1" applyBorder="1" applyAlignment="1">
      <alignment horizontal="right" vertical="top" wrapText="1"/>
    </xf>
    <xf numFmtId="0" fontId="9" fillId="2" borderId="7" xfId="1" applyFont="1" applyFill="1" applyBorder="1" applyAlignment="1">
      <alignment horizontal="right" vertical="top" wrapText="1"/>
    </xf>
    <xf numFmtId="0" fontId="9" fillId="2" borderId="8" xfId="1" applyFont="1" applyFill="1" applyBorder="1" applyAlignment="1">
      <alignment horizontal="right" vertical="top" wrapText="1"/>
    </xf>
    <xf numFmtId="0" fontId="9" fillId="2" borderId="0" xfId="1" applyFont="1" applyFill="1" applyAlignment="1">
      <alignment horizontal="right" vertical="top" wrapText="1"/>
    </xf>
    <xf numFmtId="0" fontId="1" fillId="2" borderId="0" xfId="1" applyFill="1" applyAlignment="1">
      <alignment horizontal="center"/>
    </xf>
    <xf numFmtId="0" fontId="10" fillId="2" borderId="0" xfId="1" applyFont="1" applyFill="1"/>
    <xf numFmtId="0" fontId="11" fillId="2" borderId="0" xfId="1" applyFont="1" applyFill="1" applyAlignment="1">
      <alignment vertical="top" wrapText="1"/>
    </xf>
    <xf numFmtId="0" fontId="12" fillId="2" borderId="0" xfId="1" applyFont="1" applyFill="1" applyAlignment="1">
      <alignment vertical="center"/>
    </xf>
    <xf numFmtId="0" fontId="9" fillId="2" borderId="9" xfId="1" applyFont="1" applyFill="1" applyBorder="1" applyAlignment="1">
      <alignment horizontal="right" vertical="top" wrapText="1"/>
    </xf>
    <xf numFmtId="0" fontId="9" fillId="2" borderId="10" xfId="1" applyFont="1" applyFill="1" applyBorder="1" applyAlignment="1">
      <alignment vertical="top" wrapText="1"/>
    </xf>
    <xf numFmtId="0" fontId="13" fillId="2" borderId="0" xfId="1" applyFont="1" applyFill="1" applyAlignment="1">
      <alignment horizontal="left"/>
    </xf>
    <xf numFmtId="0" fontId="9" fillId="0" borderId="9" xfId="1" applyFont="1" applyBorder="1" applyAlignment="1">
      <alignment horizontal="right" vertical="top" wrapText="1"/>
    </xf>
    <xf numFmtId="0" fontId="16" fillId="2" borderId="10" xfId="1" applyFont="1" applyFill="1" applyBorder="1" applyAlignment="1">
      <alignment vertical="top" wrapText="1"/>
    </xf>
    <xf numFmtId="0" fontId="9" fillId="2" borderId="10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horizontal="right" vertical="top" wrapText="1"/>
    </xf>
    <xf numFmtId="0" fontId="24" fillId="2" borderId="10" xfId="1" applyFont="1" applyFill="1" applyBorder="1" applyAlignment="1">
      <alignment vertical="top" wrapText="1"/>
    </xf>
    <xf numFmtId="0" fontId="3" fillId="2" borderId="10" xfId="1" applyFont="1" applyFill="1" applyBorder="1" applyAlignment="1">
      <alignment vertical="top" wrapText="1"/>
    </xf>
    <xf numFmtId="0" fontId="9" fillId="0" borderId="10" xfId="1" applyFont="1" applyBorder="1" applyAlignment="1">
      <alignment vertical="top" wrapText="1"/>
    </xf>
    <xf numFmtId="0" fontId="2" fillId="0" borderId="0" xfId="1" applyFont="1"/>
    <xf numFmtId="0" fontId="3" fillId="0" borderId="0" xfId="1" applyFont="1" applyAlignment="1">
      <alignment horizontal="right"/>
    </xf>
    <xf numFmtId="0" fontId="4" fillId="0" borderId="0" xfId="1" applyFont="1"/>
    <xf numFmtId="0" fontId="1" fillId="0" borderId="0" xfId="1"/>
    <xf numFmtId="0" fontId="3" fillId="0" borderId="0" xfId="1" applyFont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top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vertical="top" wrapText="1"/>
    </xf>
    <xf numFmtId="43" fontId="9" fillId="0" borderId="10" xfId="1" applyNumberFormat="1" applyFont="1" applyBorder="1" applyAlignment="1">
      <alignment vertical="top" wrapText="1"/>
    </xf>
    <xf numFmtId="0" fontId="9" fillId="0" borderId="7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right" vertical="top" wrapText="1"/>
    </xf>
    <xf numFmtId="0" fontId="9" fillId="0" borderId="0" xfId="1" applyFont="1" applyAlignment="1">
      <alignment horizontal="right" vertical="top" wrapText="1"/>
    </xf>
    <xf numFmtId="0" fontId="1" fillId="0" borderId="0" xfId="1" applyAlignment="1">
      <alignment horizontal="center"/>
    </xf>
    <xf numFmtId="0" fontId="10" fillId="0" borderId="0" xfId="1" applyFont="1"/>
    <xf numFmtId="0" fontId="11" fillId="0" borderId="0" xfId="1" applyFont="1" applyAlignment="1">
      <alignment vertical="top" wrapText="1"/>
    </xf>
    <xf numFmtId="0" fontId="12" fillId="0" borderId="0" xfId="1" applyFont="1" applyAlignment="1">
      <alignment vertical="center"/>
    </xf>
    <xf numFmtId="0" fontId="27" fillId="2" borderId="10" xfId="1" applyFont="1" applyFill="1" applyBorder="1" applyAlignment="1">
      <alignment vertical="top" wrapText="1"/>
    </xf>
    <xf numFmtId="0" fontId="27" fillId="0" borderId="10" xfId="1" applyFont="1" applyBorder="1" applyAlignment="1">
      <alignment vertical="top" wrapText="1"/>
    </xf>
    <xf numFmtId="0" fontId="9" fillId="2" borderId="11" xfId="1" applyFont="1" applyFill="1" applyBorder="1" applyAlignment="1">
      <alignment horizontal="right" vertical="center" wrapText="1"/>
    </xf>
    <xf numFmtId="0" fontId="9" fillId="2" borderId="12" xfId="1" applyFont="1" applyFill="1" applyBorder="1" applyAlignment="1">
      <alignment horizontal="right" vertical="center" wrapText="1"/>
    </xf>
    <xf numFmtId="0" fontId="9" fillId="2" borderId="10" xfId="1" applyFont="1" applyFill="1" applyBorder="1" applyAlignment="1">
      <alignment horizontal="right" vertical="center" wrapText="1"/>
    </xf>
    <xf numFmtId="0" fontId="23" fillId="2" borderId="11" xfId="1" applyFont="1" applyFill="1" applyBorder="1" applyAlignment="1">
      <alignment horizontal="left" vertical="top" wrapText="1"/>
    </xf>
    <xf numFmtId="0" fontId="23" fillId="2" borderId="10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center" vertical="top" wrapText="1"/>
    </xf>
    <xf numFmtId="0" fontId="9" fillId="2" borderId="9" xfId="1" applyFont="1" applyFill="1" applyBorder="1" applyAlignment="1">
      <alignment horizontal="center" vertical="top" wrapText="1"/>
    </xf>
  </cellXfs>
  <cellStyles count="9">
    <cellStyle name="Moneda 2" xfId="7"/>
    <cellStyle name="Normal" xfId="0" builtinId="0"/>
    <cellStyle name="Normal 15" xfId="1"/>
    <cellStyle name="Normal 2 10" xfId="2"/>
    <cellStyle name="Normal 2 12" xfId="3"/>
    <cellStyle name="Normal 2 2" xfId="5"/>
    <cellStyle name="Normal 2 6" xfId="4"/>
    <cellStyle name="Normal 3" xfId="8"/>
    <cellStyle name="Normal 6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12</xdr:row>
      <xdr:rowOff>123825</xdr:rowOff>
    </xdr:from>
    <xdr:to>
      <xdr:col>2</xdr:col>
      <xdr:colOff>285750</xdr:colOff>
      <xdr:row>17</xdr:row>
      <xdr:rowOff>68202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3467100" y="2647950"/>
          <a:ext cx="2047875" cy="754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1759777</xdr:colOff>
      <xdr:row>12</xdr:row>
      <xdr:rowOff>112395</xdr:rowOff>
    </xdr:from>
    <xdr:to>
      <xdr:col>1</xdr:col>
      <xdr:colOff>1676400</xdr:colOff>
      <xdr:row>16</xdr:row>
      <xdr:rowOff>140784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1759777" y="2636520"/>
          <a:ext cx="1993073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47625</xdr:colOff>
      <xdr:row>12</xdr:row>
      <xdr:rowOff>123825</xdr:rowOff>
    </xdr:from>
    <xdr:to>
      <xdr:col>0</xdr:col>
      <xdr:colOff>1752599</xdr:colOff>
      <xdr:row>16</xdr:row>
      <xdr:rowOff>152214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47625" y="2647950"/>
          <a:ext cx="1704974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337185</xdr:colOff>
      <xdr:row>12</xdr:row>
      <xdr:rowOff>104775</xdr:rowOff>
    </xdr:from>
    <xdr:to>
      <xdr:col>2</xdr:col>
      <xdr:colOff>2028825</xdr:colOff>
      <xdr:row>17</xdr:row>
      <xdr:rowOff>42329</xdr:rowOff>
    </xdr:to>
    <xdr:sp macro="" textlink="">
      <xdr:nvSpPr>
        <xdr:cNvPr id="6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5566410" y="2628900"/>
          <a:ext cx="1691640" cy="74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1809750</xdr:colOff>
      <xdr:row>42</xdr:row>
      <xdr:rowOff>161924</xdr:rowOff>
    </xdr:from>
    <xdr:to>
      <xdr:col>2</xdr:col>
      <xdr:colOff>704850</xdr:colOff>
      <xdr:row>51</xdr:row>
      <xdr:rowOff>9524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410075" y="8496299"/>
          <a:ext cx="38957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1797877</xdr:colOff>
      <xdr:row>43</xdr:row>
      <xdr:rowOff>160020</xdr:rowOff>
    </xdr:from>
    <xdr:to>
      <xdr:col>1</xdr:col>
      <xdr:colOff>2495550</xdr:colOff>
      <xdr:row>51</xdr:row>
      <xdr:rowOff>114300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1797877" y="8656320"/>
          <a:ext cx="3297998" cy="1249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2047875</xdr:colOff>
      <xdr:row>50</xdr:row>
      <xdr:rowOff>142875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8496300"/>
          <a:ext cx="20478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371475</xdr:colOff>
      <xdr:row>42</xdr:row>
      <xdr:rowOff>95250</xdr:rowOff>
    </xdr:from>
    <xdr:to>
      <xdr:col>3</xdr:col>
      <xdr:colOff>352425</xdr:colOff>
      <xdr:row>51</xdr:row>
      <xdr:rowOff>142875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7972425" y="8429625"/>
          <a:ext cx="23717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2476501</xdr:colOff>
      <xdr:row>25</xdr:row>
      <xdr:rowOff>161924</xdr:rowOff>
    </xdr:from>
    <xdr:to>
      <xdr:col>2</xdr:col>
      <xdr:colOff>485776</xdr:colOff>
      <xdr:row>32</xdr:row>
      <xdr:rowOff>9524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924426" y="6000749"/>
          <a:ext cx="34194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2255077</xdr:colOff>
      <xdr:row>26</xdr:row>
      <xdr:rowOff>121920</xdr:rowOff>
    </xdr:from>
    <xdr:to>
      <xdr:col>1</xdr:col>
      <xdr:colOff>2819400</xdr:colOff>
      <xdr:row>32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255077" y="6122670"/>
          <a:ext cx="3012248" cy="878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142874</xdr:colOff>
      <xdr:row>25</xdr:row>
      <xdr:rowOff>123825</xdr:rowOff>
    </xdr:from>
    <xdr:to>
      <xdr:col>0</xdr:col>
      <xdr:colOff>2133599</xdr:colOff>
      <xdr:row>31</xdr:row>
      <xdr:rowOff>57150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142874" y="5962650"/>
          <a:ext cx="19907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333375</xdr:colOff>
      <xdr:row>25</xdr:row>
      <xdr:rowOff>123825</xdr:rowOff>
    </xdr:from>
    <xdr:to>
      <xdr:col>3</xdr:col>
      <xdr:colOff>238125</xdr:colOff>
      <xdr:row>33</xdr:row>
      <xdr:rowOff>104775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191500" y="5962650"/>
          <a:ext cx="222885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2466975</xdr:colOff>
      <xdr:row>119</xdr:row>
      <xdr:rowOff>152399</xdr:rowOff>
    </xdr:from>
    <xdr:to>
      <xdr:col>2</xdr:col>
      <xdr:colOff>447675</xdr:colOff>
      <xdr:row>127</xdr:row>
      <xdr:rowOff>28574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962525" y="23240999"/>
          <a:ext cx="37433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83377</xdr:colOff>
      <xdr:row>120</xdr:row>
      <xdr:rowOff>140970</xdr:rowOff>
    </xdr:from>
    <xdr:to>
      <xdr:col>1</xdr:col>
      <xdr:colOff>2867025</xdr:colOff>
      <xdr:row>127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578927" y="23391495"/>
          <a:ext cx="2783648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133350</xdr:colOff>
      <xdr:row>119</xdr:row>
      <xdr:rowOff>123825</xdr:rowOff>
    </xdr:from>
    <xdr:to>
      <xdr:col>0</xdr:col>
      <xdr:colOff>2219325</xdr:colOff>
      <xdr:row>126</xdr:row>
      <xdr:rowOff>9525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133350" y="23212425"/>
          <a:ext cx="20859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390525</xdr:colOff>
      <xdr:row>119</xdr:row>
      <xdr:rowOff>114300</xdr:rowOff>
    </xdr:from>
    <xdr:to>
      <xdr:col>3</xdr:col>
      <xdr:colOff>219075</xdr:colOff>
      <xdr:row>126</xdr:row>
      <xdr:rowOff>57150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648700" y="23202900"/>
          <a:ext cx="22288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2088191</xdr:colOff>
      <xdr:row>25</xdr:row>
      <xdr:rowOff>145755</xdr:rowOff>
    </xdr:from>
    <xdr:to>
      <xdr:col>2</xdr:col>
      <xdr:colOff>468941</xdr:colOff>
      <xdr:row>32</xdr:row>
      <xdr:rowOff>117180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5255807" y="7477790"/>
          <a:ext cx="5037175" cy="1134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2426747</xdr:colOff>
      <xdr:row>24</xdr:row>
      <xdr:rowOff>110624</xdr:rowOff>
    </xdr:from>
    <xdr:to>
      <xdr:col>1</xdr:col>
      <xdr:colOff>2410045</xdr:colOff>
      <xdr:row>31</xdr:row>
      <xdr:rowOff>74429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426747" y="7276525"/>
          <a:ext cx="3150914" cy="1126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25</xdr:row>
      <xdr:rowOff>144204</xdr:rowOff>
    </xdr:from>
    <xdr:to>
      <xdr:col>0</xdr:col>
      <xdr:colOff>2257426</xdr:colOff>
      <xdr:row>32</xdr:row>
      <xdr:rowOff>87054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7476239"/>
          <a:ext cx="2257426" cy="11057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328989</xdr:colOff>
      <xdr:row>25</xdr:row>
      <xdr:rowOff>106104</xdr:rowOff>
    </xdr:from>
    <xdr:to>
      <xdr:col>3</xdr:col>
      <xdr:colOff>325179</xdr:colOff>
      <xdr:row>32</xdr:row>
      <xdr:rowOff>25695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10153030" y="7438139"/>
          <a:ext cx="2322062" cy="1082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3162300</xdr:colOff>
      <xdr:row>87</xdr:row>
      <xdr:rowOff>66675</xdr:rowOff>
    </xdr:from>
    <xdr:to>
      <xdr:col>2</xdr:col>
      <xdr:colOff>219075</xdr:colOff>
      <xdr:row>94</xdr:row>
      <xdr:rowOff>38100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5972175" y="21516975"/>
          <a:ext cx="25336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2312226</xdr:colOff>
      <xdr:row>88</xdr:row>
      <xdr:rowOff>55245</xdr:rowOff>
    </xdr:from>
    <xdr:to>
      <xdr:col>1</xdr:col>
      <xdr:colOff>2457450</xdr:colOff>
      <xdr:row>94</xdr:row>
      <xdr:rowOff>47625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312226" y="21667470"/>
          <a:ext cx="2955099" cy="963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88</xdr:row>
      <xdr:rowOff>152400</xdr:rowOff>
    </xdr:from>
    <xdr:to>
      <xdr:col>0</xdr:col>
      <xdr:colOff>1952625</xdr:colOff>
      <xdr:row>94</xdr:row>
      <xdr:rowOff>152400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21764625"/>
          <a:ext cx="19526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546734</xdr:colOff>
      <xdr:row>88</xdr:row>
      <xdr:rowOff>142875</xdr:rowOff>
    </xdr:from>
    <xdr:to>
      <xdr:col>3</xdr:col>
      <xdr:colOff>628650</xdr:colOff>
      <xdr:row>95</xdr:row>
      <xdr:rowOff>85725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833484" y="21755100"/>
          <a:ext cx="2853691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2013098</xdr:colOff>
      <xdr:row>102</xdr:row>
      <xdr:rowOff>147305</xdr:rowOff>
    </xdr:from>
    <xdr:to>
      <xdr:col>2</xdr:col>
      <xdr:colOff>420872</xdr:colOff>
      <xdr:row>109</xdr:row>
      <xdr:rowOff>121832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5413301" y="24059485"/>
          <a:ext cx="3812658" cy="1137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2168466</xdr:colOff>
      <xdr:row>103</xdr:row>
      <xdr:rowOff>138976</xdr:rowOff>
    </xdr:from>
    <xdr:to>
      <xdr:col>1</xdr:col>
      <xdr:colOff>2151764</xdr:colOff>
      <xdr:row>109</xdr:row>
      <xdr:rowOff>143983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168466" y="24217290"/>
          <a:ext cx="3383501" cy="1001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104</xdr:row>
      <xdr:rowOff>77750</xdr:rowOff>
    </xdr:from>
    <xdr:to>
      <xdr:col>0</xdr:col>
      <xdr:colOff>2143790</xdr:colOff>
      <xdr:row>110</xdr:row>
      <xdr:rowOff>121830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24322198"/>
          <a:ext cx="2143790" cy="1040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454099</xdr:colOff>
      <xdr:row>102</xdr:row>
      <xdr:rowOff>39651</xdr:rowOff>
    </xdr:from>
    <xdr:to>
      <xdr:col>3</xdr:col>
      <xdr:colOff>631306</xdr:colOff>
      <xdr:row>110</xdr:row>
      <xdr:rowOff>44302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9259186" y="23951831"/>
          <a:ext cx="2503079" cy="1333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2752725</xdr:colOff>
      <xdr:row>337</xdr:row>
      <xdr:rowOff>47625</xdr:rowOff>
    </xdr:from>
    <xdr:to>
      <xdr:col>1</xdr:col>
      <xdr:colOff>5200650</xdr:colOff>
      <xdr:row>342</xdr:row>
      <xdr:rowOff>95250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5133975" y="87763350"/>
          <a:ext cx="24479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2016951</xdr:colOff>
      <xdr:row>338</xdr:row>
      <xdr:rowOff>150495</xdr:rowOff>
    </xdr:from>
    <xdr:to>
      <xdr:col>1</xdr:col>
      <xdr:colOff>2676524</xdr:colOff>
      <xdr:row>343</xdr:row>
      <xdr:rowOff>114300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016951" y="88028145"/>
          <a:ext cx="3040823" cy="773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114300</xdr:colOff>
      <xdr:row>338</xdr:row>
      <xdr:rowOff>0</xdr:rowOff>
    </xdr:from>
    <xdr:to>
      <xdr:col>0</xdr:col>
      <xdr:colOff>2057400</xdr:colOff>
      <xdr:row>343</xdr:row>
      <xdr:rowOff>76200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114300" y="87877650"/>
          <a:ext cx="19431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1</xdr:col>
      <xdr:colOff>5661659</xdr:colOff>
      <xdr:row>336</xdr:row>
      <xdr:rowOff>114300</xdr:rowOff>
    </xdr:from>
    <xdr:to>
      <xdr:col>2</xdr:col>
      <xdr:colOff>1885949</xdr:colOff>
      <xdr:row>343</xdr:row>
      <xdr:rowOff>28575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042909" y="87668100"/>
          <a:ext cx="215836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+mn-lt"/>
              <a:ea typeface="+mn-ea"/>
              <a:cs typeface="+mn-cs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2657475</xdr:colOff>
      <xdr:row>32</xdr:row>
      <xdr:rowOff>9525</xdr:rowOff>
    </xdr:from>
    <xdr:to>
      <xdr:col>1</xdr:col>
      <xdr:colOff>4819650</xdr:colOff>
      <xdr:row>38</xdr:row>
      <xdr:rowOff>85725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733925" y="7058025"/>
          <a:ext cx="21621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2036001</xdr:colOff>
      <xdr:row>32</xdr:row>
      <xdr:rowOff>150495</xdr:rowOff>
    </xdr:from>
    <xdr:to>
      <xdr:col>1</xdr:col>
      <xdr:colOff>2409824</xdr:colOff>
      <xdr:row>38</xdr:row>
      <xdr:rowOff>76200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036001" y="7198995"/>
          <a:ext cx="2450273" cy="897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33</xdr:row>
      <xdr:rowOff>57150</xdr:rowOff>
    </xdr:from>
    <xdr:to>
      <xdr:col>0</xdr:col>
      <xdr:colOff>2000250</xdr:colOff>
      <xdr:row>38</xdr:row>
      <xdr:rowOff>123825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7267575"/>
          <a:ext cx="20002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1</xdr:col>
      <xdr:colOff>5290184</xdr:colOff>
      <xdr:row>31</xdr:row>
      <xdr:rowOff>47625</xdr:rowOff>
    </xdr:from>
    <xdr:to>
      <xdr:col>2</xdr:col>
      <xdr:colOff>2171699</xdr:colOff>
      <xdr:row>38</xdr:row>
      <xdr:rowOff>95250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7366634" y="6934200"/>
          <a:ext cx="217741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100" b="1" u="sng">
              <a:effectLst/>
              <a:latin typeface="+mn-lt"/>
              <a:ea typeface="+mn-ea"/>
              <a:cs typeface="+mn-cs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2876550</xdr:colOff>
      <xdr:row>77</xdr:row>
      <xdr:rowOff>161924</xdr:rowOff>
    </xdr:from>
    <xdr:to>
      <xdr:col>1</xdr:col>
      <xdr:colOff>5191125</xdr:colOff>
      <xdr:row>84</xdr:row>
      <xdr:rowOff>66674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953000" y="27460574"/>
          <a:ext cx="23145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35751</xdr:colOff>
      <xdr:row>79</xdr:row>
      <xdr:rowOff>83820</xdr:rowOff>
    </xdr:from>
    <xdr:to>
      <xdr:col>1</xdr:col>
      <xdr:colOff>2647950</xdr:colOff>
      <xdr:row>83</xdr:row>
      <xdr:rowOff>112209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112201" y="27706320"/>
          <a:ext cx="2612199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79</xdr:row>
      <xdr:rowOff>38100</xdr:rowOff>
    </xdr:from>
    <xdr:to>
      <xdr:col>0</xdr:col>
      <xdr:colOff>1838325</xdr:colOff>
      <xdr:row>83</xdr:row>
      <xdr:rowOff>66489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27660600"/>
          <a:ext cx="1838325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184784</xdr:colOff>
      <xdr:row>77</xdr:row>
      <xdr:rowOff>104775</xdr:rowOff>
    </xdr:from>
    <xdr:to>
      <xdr:col>2</xdr:col>
      <xdr:colOff>2133599</xdr:colOff>
      <xdr:row>85</xdr:row>
      <xdr:rowOff>76200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7490459" y="27403425"/>
          <a:ext cx="194881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66675</xdr:rowOff>
    </xdr:from>
    <xdr:to>
      <xdr:col>4</xdr:col>
      <xdr:colOff>0</xdr:colOff>
      <xdr:row>60</xdr:row>
      <xdr:rowOff>28575</xdr:rowOff>
    </xdr:to>
    <xdr:sp macro="" textlink="">
      <xdr:nvSpPr>
        <xdr:cNvPr id="2" name="6 CuadroTexto">
          <a:extLst>
            <a:ext uri="{FF2B5EF4-FFF2-40B4-BE49-F238E27FC236}">
              <a16:creationId xmlns="" xmlns:a16="http://schemas.microsoft.com/office/drawing/2014/main" id="{1463D90F-7F1C-4D1F-9BF6-1E88AF9E1D9F}"/>
            </a:ext>
          </a:extLst>
        </xdr:cNvPr>
        <xdr:cNvSpPr txBox="1"/>
      </xdr:nvSpPr>
      <xdr:spPr>
        <a:xfrm>
          <a:off x="0" y="10458450"/>
          <a:ext cx="8743950" cy="7715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>
              <a:lumMod val="65000"/>
            </a:schemeClr>
          </a:solidFill>
        </a:ln>
        <a:effectLst>
          <a:outerShdw sx="1000" sy="1000" algn="t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Instructivo de llenado:</a:t>
          </a:r>
          <a:r>
            <a:rPr lang="es-ES" sz="900" b="1" i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ES" sz="900" b="1" i="0">
              <a:latin typeface="Arial" panose="020B0604020202020204" pitchFamily="34" charset="0"/>
              <a:cs typeface="Arial" panose="020B0604020202020204" pitchFamily="34" charset="0"/>
            </a:rPr>
            <a:t>A</a:t>
          </a:r>
          <a:r>
            <a:rPr lang="es-ES" sz="900" b="0" i="0">
              <a:latin typeface="Arial" panose="020B0604020202020204" pitchFamily="34" charset="0"/>
              <a:cs typeface="Arial" panose="020B0604020202020204" pitchFamily="34" charset="0"/>
            </a:rPr>
            <a:t>.-</a:t>
          </a:r>
          <a:r>
            <a:rPr lang="es-ES" sz="900" b="0" i="0" baseline="0">
              <a:latin typeface="Arial" panose="020B0604020202020204" pitchFamily="34" charset="0"/>
              <a:cs typeface="Arial" panose="020B0604020202020204" pitchFamily="34" charset="0"/>
            </a:rPr>
            <a:t> La fecha corresponde al c</a:t>
          </a:r>
          <a:r>
            <a:rPr lang="es-ES" sz="900" b="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ierre del ejercicio fiscal que se informa.</a:t>
          </a:r>
          <a:endParaRPr lang="es-ES" sz="900" b="0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es-ES" sz="9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.-</a:t>
          </a:r>
          <a:r>
            <a:rPr lang="es-ES" sz="900" b="0" i="0">
              <a:latin typeface="Arial" panose="020B0604020202020204" pitchFamily="34" charset="0"/>
              <a:cs typeface="Arial" panose="020B0604020202020204" pitchFamily="34" charset="0"/>
            </a:rPr>
            <a:t> Número de identificación o inventario de acuerdo a la normatividad aplicable en el ente público</a:t>
          </a:r>
          <a:r>
            <a:rPr lang="es-ES" sz="9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es-ES" sz="900" b="0" i="0" u="none" strike="noStrike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s-ES" sz="9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.-</a:t>
          </a:r>
          <a:r>
            <a:rPr lang="es-ES" sz="900" b="0" i="0">
              <a:latin typeface="Arial" panose="020B0604020202020204" pitchFamily="34" charset="0"/>
              <a:cs typeface="Arial" panose="020B0604020202020204" pitchFamily="34" charset="0"/>
            </a:rPr>
            <a:t> Descripción general del bien.</a:t>
          </a:r>
          <a:endParaRPr lang="es-ES" sz="900" b="0" i="0" u="none" strike="noStrike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900"/>
            </a:lnSpc>
          </a:pPr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es-ES" sz="9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.-</a:t>
          </a:r>
          <a:r>
            <a:rPr lang="es-ES" sz="900" i="0">
              <a:latin typeface="Arial" panose="020B0604020202020204" pitchFamily="34" charset="0"/>
              <a:cs typeface="Arial" panose="020B0604020202020204" pitchFamily="34" charset="0"/>
            </a:rPr>
            <a:t> Importe registrado en la contabilidad</a:t>
          </a:r>
          <a:r>
            <a:rPr lang="es-ES" sz="900" i="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ES" sz="900" i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>
            <a:lnSpc>
              <a:spcPts val="1000"/>
            </a:lnSpc>
          </a:pPr>
          <a:endParaRPr lang="es-ES" sz="1000" b="0" i="1" u="none" strike="noStrike">
            <a:solidFill>
              <a:schemeClr val="dk1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114300</xdr:colOff>
      <xdr:row>28</xdr:row>
      <xdr:rowOff>114300</xdr:rowOff>
    </xdr:from>
    <xdr:to>
      <xdr:col>0</xdr:col>
      <xdr:colOff>1733550</xdr:colOff>
      <xdr:row>33</xdr:row>
      <xdr:rowOff>76200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BC1FD027-156F-46AA-8326-C2836DC76086}"/>
            </a:ext>
          </a:extLst>
        </xdr:cNvPr>
        <xdr:cNvSpPr txBox="1">
          <a:spLocks noChangeArrowheads="1"/>
        </xdr:cNvSpPr>
      </xdr:nvSpPr>
      <xdr:spPr bwMode="auto">
        <a:xfrm>
          <a:off x="114300" y="6019800"/>
          <a:ext cx="16192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rtl="1"/>
          <a:r>
            <a:rPr lang="es-MX" sz="1050" b="1" i="0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Téc.</a:t>
          </a:r>
          <a:r>
            <a:rPr lang="es-MX" sz="1050" b="1" i="0" u="sng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Vargas Tapia 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Elaborado por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0</xdr:col>
      <xdr:colOff>1743074</xdr:colOff>
      <xdr:row>28</xdr:row>
      <xdr:rowOff>114300</xdr:rowOff>
    </xdr:from>
    <xdr:to>
      <xdr:col>1</xdr:col>
      <xdr:colOff>2409824</xdr:colOff>
      <xdr:row>33</xdr:row>
      <xdr:rowOff>228600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44C8FEB8-7CBA-4B3C-95D6-67EFDF5A1B51}"/>
            </a:ext>
          </a:extLst>
        </xdr:cNvPr>
        <xdr:cNvSpPr txBox="1">
          <a:spLocks noChangeArrowheads="1"/>
        </xdr:cNvSpPr>
      </xdr:nvSpPr>
      <xdr:spPr bwMode="auto">
        <a:xfrm>
          <a:off x="1743074" y="6019800"/>
          <a:ext cx="24479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1</xdr:col>
      <xdr:colOff>2409824</xdr:colOff>
      <xdr:row>28</xdr:row>
      <xdr:rowOff>247650</xdr:rowOff>
    </xdr:from>
    <xdr:to>
      <xdr:col>2</xdr:col>
      <xdr:colOff>361949</xdr:colOff>
      <xdr:row>33</xdr:row>
      <xdr:rowOff>85725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4623C51F-80E4-4269-ADC4-1E839A8DA45E}"/>
            </a:ext>
          </a:extLst>
        </xdr:cNvPr>
        <xdr:cNvSpPr txBox="1">
          <a:spLocks noChangeArrowheads="1"/>
        </xdr:cNvSpPr>
      </xdr:nvSpPr>
      <xdr:spPr bwMode="auto">
        <a:xfrm>
          <a:off x="4190999" y="6153150"/>
          <a:ext cx="20669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  <a:endParaRPr lang="es-MX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Aprobado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209551</xdr:colOff>
      <xdr:row>27</xdr:row>
      <xdr:rowOff>19051</xdr:rowOff>
    </xdr:from>
    <xdr:to>
      <xdr:col>4</xdr:col>
      <xdr:colOff>209550</xdr:colOff>
      <xdr:row>33</xdr:row>
      <xdr:rowOff>47625</xdr:rowOff>
    </xdr:to>
    <xdr:sp macro="" textlink="">
      <xdr:nvSpPr>
        <xdr:cNvPr id="6" name="Text Box 8">
          <a:extLst>
            <a:ext uri="{FF2B5EF4-FFF2-40B4-BE49-F238E27FC236}">
              <a16:creationId xmlns="" xmlns:a16="http://schemas.microsoft.com/office/drawing/2014/main" id="{883DF157-49F7-402F-8922-F6F898F02FEC}"/>
            </a:ext>
          </a:extLst>
        </xdr:cNvPr>
        <xdr:cNvSpPr txBox="1">
          <a:spLocks noChangeArrowheads="1"/>
        </xdr:cNvSpPr>
      </xdr:nvSpPr>
      <xdr:spPr bwMode="auto">
        <a:xfrm>
          <a:off x="6105526" y="5829301"/>
          <a:ext cx="2847974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Contralor</a:t>
          </a:r>
          <a:r>
            <a:rPr lang="es-MX" sz="105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Interno y/o Comisario</a:t>
          </a:r>
          <a:endParaRPr lang="es-MX" sz="105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1647826</xdr:colOff>
      <xdr:row>26</xdr:row>
      <xdr:rowOff>104774</xdr:rowOff>
    </xdr:from>
    <xdr:to>
      <xdr:col>2</xdr:col>
      <xdr:colOff>400051</xdr:colOff>
      <xdr:row>32</xdr:row>
      <xdr:rowOff>19049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029076" y="4571999"/>
          <a:ext cx="20383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+mn-lt"/>
              <a:ea typeface="+mn-ea"/>
              <a:cs typeface="+mn-cs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1816927</xdr:colOff>
      <xdr:row>27</xdr:row>
      <xdr:rowOff>83820</xdr:rowOff>
    </xdr:from>
    <xdr:to>
      <xdr:col>1</xdr:col>
      <xdr:colOff>1733550</xdr:colOff>
      <xdr:row>32</xdr:row>
      <xdr:rowOff>66675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1816927" y="4712970"/>
          <a:ext cx="2297873" cy="792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0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26</xdr:row>
      <xdr:rowOff>66675</xdr:rowOff>
    </xdr:from>
    <xdr:to>
      <xdr:col>0</xdr:col>
      <xdr:colOff>1704974</xdr:colOff>
      <xdr:row>31</xdr:row>
      <xdr:rowOff>114300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4533900"/>
          <a:ext cx="170497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270509</xdr:colOff>
      <xdr:row>26</xdr:row>
      <xdr:rowOff>114300</xdr:rowOff>
    </xdr:from>
    <xdr:to>
      <xdr:col>3</xdr:col>
      <xdr:colOff>190499</xdr:colOff>
      <xdr:row>32</xdr:row>
      <xdr:rowOff>38100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5937884" y="4581525"/>
          <a:ext cx="196786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+mn-lt"/>
              <a:ea typeface="+mn-ea"/>
              <a:cs typeface="+mn-cs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2445</xdr:row>
      <xdr:rowOff>123825</xdr:rowOff>
    </xdr:from>
    <xdr:to>
      <xdr:col>2</xdr:col>
      <xdr:colOff>619125</xdr:colOff>
      <xdr:row>2450</xdr:row>
      <xdr:rowOff>68202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3657600" y="634365000"/>
          <a:ext cx="2047875" cy="754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100" b="1" u="sng">
              <a:effectLst/>
              <a:latin typeface="+mn-lt"/>
              <a:ea typeface="+mn-ea"/>
              <a:cs typeface="+mn-cs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1645477</xdr:colOff>
      <xdr:row>2446</xdr:row>
      <xdr:rowOff>74295</xdr:rowOff>
    </xdr:from>
    <xdr:to>
      <xdr:col>1</xdr:col>
      <xdr:colOff>1828800</xdr:colOff>
      <xdr:row>2450</xdr:row>
      <xdr:rowOff>102684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1645477" y="634477395"/>
          <a:ext cx="2116898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r>
            <a:rPr lang="es-MX" sz="1100" b="1" u="sng">
              <a:effectLst/>
              <a:latin typeface="+mn-lt"/>
              <a:ea typeface="+mn-ea"/>
              <a:cs typeface="+mn-cs"/>
            </a:rPr>
            <a:t>Lic. Juan Carlos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2445</xdr:row>
      <xdr:rowOff>142875</xdr:rowOff>
    </xdr:from>
    <xdr:to>
      <xdr:col>0</xdr:col>
      <xdr:colOff>1704974</xdr:colOff>
      <xdr:row>2450</xdr:row>
      <xdr:rowOff>9339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634384050"/>
          <a:ext cx="1704974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537209</xdr:colOff>
      <xdr:row>2445</xdr:row>
      <xdr:rowOff>123825</xdr:rowOff>
    </xdr:from>
    <xdr:to>
      <xdr:col>3</xdr:col>
      <xdr:colOff>476250</xdr:colOff>
      <xdr:row>2452</xdr:row>
      <xdr:rowOff>85725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5623559" y="634365000"/>
          <a:ext cx="1805941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100" b="1" u="sng">
              <a:effectLst/>
              <a:latin typeface="+mn-lt"/>
              <a:ea typeface="+mn-ea"/>
              <a:cs typeface="+mn-cs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6" name="Object 26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7" name="Object 27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8" name="Object 28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9" name="Object 29" hidden="1">
          <a:extLst>
            <a:ext uri="{63B3BB69-23CF-44E3-9099-C40C66FF867C}">
              <a14:compatExt xmlns:a14="http://schemas.microsoft.com/office/drawing/2010/main" spid="_x0000_s2077"/>
            </a:ex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10" name="Object 30" hidden="1">
          <a:extLst>
            <a:ext uri="{63B3BB69-23CF-44E3-9099-C40C66FF867C}">
              <a14:compatExt xmlns:a14="http://schemas.microsoft.com/office/drawing/2010/main" spid="_x0000_s2078"/>
            </a:ex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11" name="Object 31" hidden="1">
          <a:extLst>
            <a:ext uri="{63B3BB69-23CF-44E3-9099-C40C66FF867C}">
              <a14:compatExt xmlns:a14="http://schemas.microsoft.com/office/drawing/2010/main" spid="_x0000_s2079"/>
            </a:ex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sp macro="" textlink="">
      <xdr:nvSpPr>
        <xdr:cNvPr id="12" name="Object 32" hidden="1">
          <a:extLst>
            <a:ext uri="{63B3BB69-23CF-44E3-9099-C40C66FF867C}">
              <a14:compatExt xmlns:a14="http://schemas.microsoft.com/office/drawing/2010/main" spid="_x0000_s2080"/>
            </a:ex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 bwMode="auto">
        <a:xfrm>
          <a:off x="248602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885825</xdr:colOff>
      <xdr:row>826</xdr:row>
      <xdr:rowOff>0</xdr:rowOff>
    </xdr:from>
    <xdr:to>
      <xdr:col>1</xdr:col>
      <xdr:colOff>1514475</xdr:colOff>
      <xdr:row>826</xdr:row>
      <xdr:rowOff>0</xdr:rowOff>
    </xdr:to>
    <xdr:sp macro="" textlink="">
      <xdr:nvSpPr>
        <xdr:cNvPr id="13" name="Object 33" hidden="1">
          <a:extLst>
            <a:ext uri="{63B3BB69-23CF-44E3-9099-C40C66FF867C}">
              <a14:compatExt xmlns:a14="http://schemas.microsoft.com/office/drawing/2010/main" spid="_x0000_s2081"/>
            </a:ex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 bwMode="auto">
        <a:xfrm>
          <a:off x="2343150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885825</xdr:colOff>
      <xdr:row>826</xdr:row>
      <xdr:rowOff>0</xdr:rowOff>
    </xdr:from>
    <xdr:to>
      <xdr:col>1</xdr:col>
      <xdr:colOff>1514475</xdr:colOff>
      <xdr:row>826</xdr:row>
      <xdr:rowOff>0</xdr:rowOff>
    </xdr:to>
    <xdr:sp macro="" textlink="">
      <xdr:nvSpPr>
        <xdr:cNvPr id="14" name="Object 34" hidden="1">
          <a:extLst>
            <a:ext uri="{63B3BB69-23CF-44E3-9099-C40C66FF867C}">
              <a14:compatExt xmlns:a14="http://schemas.microsoft.com/office/drawing/2010/main" spid="_x0000_s2082"/>
            </a:ex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 bwMode="auto">
        <a:xfrm>
          <a:off x="2343150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1047750</xdr:colOff>
      <xdr:row>826</xdr:row>
      <xdr:rowOff>0</xdr:rowOff>
    </xdr:from>
    <xdr:to>
      <xdr:col>1</xdr:col>
      <xdr:colOff>1676400</xdr:colOff>
      <xdr:row>826</xdr:row>
      <xdr:rowOff>0</xdr:rowOff>
    </xdr:to>
    <xdr:sp macro="" textlink="">
      <xdr:nvSpPr>
        <xdr:cNvPr id="15" name="Object 35" hidden="1">
          <a:extLst>
            <a:ext uri="{63B3BB69-23CF-44E3-9099-C40C66FF867C}">
              <a14:compatExt xmlns:a14="http://schemas.microsoft.com/office/drawing/2010/main" spid="_x0000_s2083"/>
            </a:ex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/>
      </xdr:nvSpPr>
      <xdr:spPr bwMode="auto">
        <a:xfrm>
          <a:off x="250507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1076325</xdr:colOff>
      <xdr:row>826</xdr:row>
      <xdr:rowOff>0</xdr:rowOff>
    </xdr:from>
    <xdr:to>
      <xdr:col>1</xdr:col>
      <xdr:colOff>1704975</xdr:colOff>
      <xdr:row>826</xdr:row>
      <xdr:rowOff>0</xdr:rowOff>
    </xdr:to>
    <xdr:sp macro="" textlink="">
      <xdr:nvSpPr>
        <xdr:cNvPr id="16" name="Object 36" hidden="1">
          <a:extLst>
            <a:ext uri="{63B3BB69-23CF-44E3-9099-C40C66FF867C}">
              <a14:compatExt xmlns:a14="http://schemas.microsoft.com/office/drawing/2010/main" spid="_x0000_s2084"/>
            </a:ex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/>
      </xdr:nvSpPr>
      <xdr:spPr bwMode="auto">
        <a:xfrm>
          <a:off x="2533650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1009650</xdr:colOff>
      <xdr:row>826</xdr:row>
      <xdr:rowOff>0</xdr:rowOff>
    </xdr:from>
    <xdr:to>
      <xdr:col>1</xdr:col>
      <xdr:colOff>1638300</xdr:colOff>
      <xdr:row>826</xdr:row>
      <xdr:rowOff>0</xdr:rowOff>
    </xdr:to>
    <xdr:sp macro="" textlink="">
      <xdr:nvSpPr>
        <xdr:cNvPr id="17" name="Object 37" hidden="1">
          <a:extLst>
            <a:ext uri="{63B3BB69-23CF-44E3-9099-C40C66FF867C}">
              <a14:compatExt xmlns:a14="http://schemas.microsoft.com/office/drawing/2010/main" spid="_x0000_s2085"/>
            </a:ex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/>
      </xdr:nvSpPr>
      <xdr:spPr bwMode="auto">
        <a:xfrm>
          <a:off x="2466975" y="2851975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18" name="Picture 26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19" name="Picture 27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20" name="Picture 28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21" name="Picture 29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22" name="Picture 30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23" name="Picture 3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1028700</xdr:colOff>
      <xdr:row>826</xdr:row>
      <xdr:rowOff>0</xdr:rowOff>
    </xdr:from>
    <xdr:to>
      <xdr:col>1</xdr:col>
      <xdr:colOff>1657350</xdr:colOff>
      <xdr:row>826</xdr:row>
      <xdr:rowOff>0</xdr:rowOff>
    </xdr:to>
    <xdr:pic>
      <xdr:nvPicPr>
        <xdr:cNvPr id="24" name="Picture 32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885825</xdr:colOff>
      <xdr:row>826</xdr:row>
      <xdr:rowOff>0</xdr:rowOff>
    </xdr:from>
    <xdr:to>
      <xdr:col>1</xdr:col>
      <xdr:colOff>1514475</xdr:colOff>
      <xdr:row>826</xdr:row>
      <xdr:rowOff>0</xdr:rowOff>
    </xdr:to>
    <xdr:pic>
      <xdr:nvPicPr>
        <xdr:cNvPr id="25" name="Picture 33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885825</xdr:colOff>
      <xdr:row>826</xdr:row>
      <xdr:rowOff>0</xdr:rowOff>
    </xdr:from>
    <xdr:to>
      <xdr:col>1</xdr:col>
      <xdr:colOff>1514475</xdr:colOff>
      <xdr:row>826</xdr:row>
      <xdr:rowOff>0</xdr:rowOff>
    </xdr:to>
    <xdr:pic>
      <xdr:nvPicPr>
        <xdr:cNvPr id="26" name="Picture 34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1047750</xdr:colOff>
      <xdr:row>826</xdr:row>
      <xdr:rowOff>0</xdr:rowOff>
    </xdr:from>
    <xdr:to>
      <xdr:col>1</xdr:col>
      <xdr:colOff>1676400</xdr:colOff>
      <xdr:row>826</xdr:row>
      <xdr:rowOff>0</xdr:rowOff>
    </xdr:to>
    <xdr:pic>
      <xdr:nvPicPr>
        <xdr:cNvPr id="27" name="Picture 35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1076325</xdr:colOff>
      <xdr:row>826</xdr:row>
      <xdr:rowOff>0</xdr:rowOff>
    </xdr:from>
    <xdr:to>
      <xdr:col>1</xdr:col>
      <xdr:colOff>1704975</xdr:colOff>
      <xdr:row>826</xdr:row>
      <xdr:rowOff>0</xdr:rowOff>
    </xdr:to>
    <xdr:pic>
      <xdr:nvPicPr>
        <xdr:cNvPr id="28" name="Picture 36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1009650</xdr:colOff>
      <xdr:row>826</xdr:row>
      <xdr:rowOff>0</xdr:rowOff>
    </xdr:from>
    <xdr:to>
      <xdr:col>1</xdr:col>
      <xdr:colOff>1638300</xdr:colOff>
      <xdr:row>826</xdr:row>
      <xdr:rowOff>0</xdr:rowOff>
    </xdr:to>
    <xdr:pic>
      <xdr:nvPicPr>
        <xdr:cNvPr id="29" name="Picture 37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85197550"/>
          <a:ext cx="6286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sp macro="" textlink="">
      <xdr:nvSpPr>
        <xdr:cNvPr id="30" name="Object 18" hidden="1">
          <a:extLst>
            <a:ext uri="{63B3BB69-23CF-44E3-9099-C40C66FF867C}">
              <a14:compatExt xmlns:a14="http://schemas.microsoft.com/office/drawing/2010/main" spid="_x0000_s2066"/>
            </a:ex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sp macro="" textlink="">
      <xdr:nvSpPr>
        <xdr:cNvPr id="31" name="Object 19" hidden="1">
          <a:extLst>
            <a:ext uri="{63B3BB69-23CF-44E3-9099-C40C66FF867C}">
              <a14:compatExt xmlns:a14="http://schemas.microsoft.com/office/drawing/2010/main" spid="_x0000_s2067"/>
            </a:ex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/>
      </xdr:nvSpPr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sp macro="" textlink="">
      <xdr:nvSpPr>
        <xdr:cNvPr id="32" name="Object 20" hidden="1">
          <a:extLst>
            <a:ext uri="{63B3BB69-23CF-44E3-9099-C40C66FF867C}">
              <a14:compatExt xmlns:a14="http://schemas.microsoft.com/office/drawing/2010/main" spid="_x0000_s2068"/>
            </a:ex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sp macro="" textlink="">
      <xdr:nvSpPr>
        <xdr:cNvPr id="33" name="Object 21" hidden="1">
          <a:extLst>
            <a:ext uri="{63B3BB69-23CF-44E3-9099-C40C66FF867C}">
              <a14:compatExt xmlns:a14="http://schemas.microsoft.com/office/drawing/2010/main" spid="_x0000_s2069"/>
            </a:ex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/>
      </xdr:nvSpPr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pic>
      <xdr:nvPicPr>
        <xdr:cNvPr id="34" name="Picture 18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pic>
      <xdr:nvPicPr>
        <xdr:cNvPr id="35" name="Picture 19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pic>
      <xdr:nvPicPr>
        <xdr:cNvPr id="36" name="Picture 20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826</xdr:row>
      <xdr:rowOff>0</xdr:rowOff>
    </xdr:from>
    <xdr:to>
      <xdr:col>3</xdr:col>
      <xdr:colOff>0</xdr:colOff>
      <xdr:row>826</xdr:row>
      <xdr:rowOff>0</xdr:rowOff>
    </xdr:to>
    <xdr:pic>
      <xdr:nvPicPr>
        <xdr:cNvPr id="37" name="Picture 2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285197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647700</xdr:colOff>
      <xdr:row>826</xdr:row>
      <xdr:rowOff>0</xdr:rowOff>
    </xdr:from>
    <xdr:to>
      <xdr:col>4</xdr:col>
      <xdr:colOff>0</xdr:colOff>
      <xdr:row>826</xdr:row>
      <xdr:rowOff>0</xdr:rowOff>
    </xdr:to>
    <xdr:sp macro="" textlink="">
      <xdr:nvSpPr>
        <xdr:cNvPr id="38" name="Object 22" hidden="1">
          <a:extLst>
            <a:ext uri="{63B3BB69-23CF-44E3-9099-C40C66FF867C}">
              <a14:compatExt xmlns:a14="http://schemas.microsoft.com/office/drawing/2010/main" spid="_x0000_s2070"/>
            </a:ex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/>
      </xdr:nvSpPr>
      <xdr:spPr bwMode="auto">
        <a:xfrm>
          <a:off x="13916025" y="285197550"/>
          <a:ext cx="438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676275</xdr:colOff>
      <xdr:row>826</xdr:row>
      <xdr:rowOff>0</xdr:rowOff>
    </xdr:from>
    <xdr:to>
      <xdr:col>4</xdr:col>
      <xdr:colOff>0</xdr:colOff>
      <xdr:row>826</xdr:row>
      <xdr:rowOff>0</xdr:rowOff>
    </xdr:to>
    <xdr:sp macro="" textlink="">
      <xdr:nvSpPr>
        <xdr:cNvPr id="39" name="Object 23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/>
      </xdr:nvSpPr>
      <xdr:spPr bwMode="auto">
        <a:xfrm>
          <a:off x="13944600" y="285197550"/>
          <a:ext cx="4095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647700</xdr:colOff>
      <xdr:row>826</xdr:row>
      <xdr:rowOff>0</xdr:rowOff>
    </xdr:from>
    <xdr:to>
      <xdr:col>4</xdr:col>
      <xdr:colOff>0</xdr:colOff>
      <xdr:row>826</xdr:row>
      <xdr:rowOff>0</xdr:rowOff>
    </xdr:to>
    <xdr:sp macro="" textlink="">
      <xdr:nvSpPr>
        <xdr:cNvPr id="40" name="Object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/>
      </xdr:nvSpPr>
      <xdr:spPr bwMode="auto">
        <a:xfrm>
          <a:off x="13916025" y="285197550"/>
          <a:ext cx="438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638175</xdr:colOff>
      <xdr:row>826</xdr:row>
      <xdr:rowOff>0</xdr:rowOff>
    </xdr:from>
    <xdr:to>
      <xdr:col>4</xdr:col>
      <xdr:colOff>0</xdr:colOff>
      <xdr:row>826</xdr:row>
      <xdr:rowOff>0</xdr:rowOff>
    </xdr:to>
    <xdr:sp macro="" textlink="">
      <xdr:nvSpPr>
        <xdr:cNvPr id="41" name="Object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/>
      </xdr:nvSpPr>
      <xdr:spPr bwMode="auto">
        <a:xfrm>
          <a:off x="13906500" y="285197550"/>
          <a:ext cx="4476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647700</xdr:colOff>
      <xdr:row>826</xdr:row>
      <xdr:rowOff>0</xdr:rowOff>
    </xdr:from>
    <xdr:to>
      <xdr:col>4</xdr:col>
      <xdr:colOff>0</xdr:colOff>
      <xdr:row>826</xdr:row>
      <xdr:rowOff>0</xdr:rowOff>
    </xdr:to>
    <xdr:pic>
      <xdr:nvPicPr>
        <xdr:cNvPr id="42" name="Picture 22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28519755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676275</xdr:colOff>
      <xdr:row>826</xdr:row>
      <xdr:rowOff>0</xdr:rowOff>
    </xdr:from>
    <xdr:to>
      <xdr:col>4</xdr:col>
      <xdr:colOff>0</xdr:colOff>
      <xdr:row>826</xdr:row>
      <xdr:rowOff>0</xdr:rowOff>
    </xdr:to>
    <xdr:pic>
      <xdr:nvPicPr>
        <xdr:cNvPr id="43" name="Picture 23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2851975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647700</xdr:colOff>
      <xdr:row>826</xdr:row>
      <xdr:rowOff>0</xdr:rowOff>
    </xdr:from>
    <xdr:to>
      <xdr:col>4</xdr:col>
      <xdr:colOff>0</xdr:colOff>
      <xdr:row>826</xdr:row>
      <xdr:rowOff>0</xdr:rowOff>
    </xdr:to>
    <xdr:pic>
      <xdr:nvPicPr>
        <xdr:cNvPr id="44" name="Picture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28519755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638175</xdr:colOff>
      <xdr:row>826</xdr:row>
      <xdr:rowOff>0</xdr:rowOff>
    </xdr:from>
    <xdr:to>
      <xdr:col>4</xdr:col>
      <xdr:colOff>0</xdr:colOff>
      <xdr:row>826</xdr:row>
      <xdr:rowOff>0</xdr:rowOff>
    </xdr:to>
    <xdr:pic>
      <xdr:nvPicPr>
        <xdr:cNvPr id="45" name="Picture 25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285197550"/>
          <a:ext cx="447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50</xdr:row>
      <xdr:rowOff>47624</xdr:rowOff>
    </xdr:from>
    <xdr:to>
      <xdr:col>2</xdr:col>
      <xdr:colOff>504825</xdr:colOff>
      <xdr:row>55</xdr:row>
      <xdr:rowOff>142874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048125" y="12677774"/>
          <a:ext cx="32670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1797877</xdr:colOff>
      <xdr:row>51</xdr:row>
      <xdr:rowOff>17145</xdr:rowOff>
    </xdr:from>
    <xdr:to>
      <xdr:col>1</xdr:col>
      <xdr:colOff>1914525</xdr:colOff>
      <xdr:row>55</xdr:row>
      <xdr:rowOff>45534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1797877" y="12809220"/>
          <a:ext cx="2555048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+mn-lt"/>
              <a:ea typeface="+mn-ea"/>
              <a:cs typeface="+mn-cs"/>
            </a:rPr>
            <a:t>Lic. Juan </a:t>
          </a:r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</a:t>
          </a:r>
          <a:r>
            <a:rPr lang="es-MX" sz="1050" b="1" u="sng">
              <a:effectLst/>
              <a:latin typeface="+mn-lt"/>
              <a:ea typeface="+mn-ea"/>
              <a:cs typeface="+mn-cs"/>
            </a:rPr>
            <a:t>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47625</xdr:colOff>
      <xdr:row>50</xdr:row>
      <xdr:rowOff>47625</xdr:rowOff>
    </xdr:from>
    <xdr:to>
      <xdr:col>0</xdr:col>
      <xdr:colOff>1752599</xdr:colOff>
      <xdr:row>54</xdr:row>
      <xdr:rowOff>76014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47625" y="12677775"/>
          <a:ext cx="1704974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260985</xdr:colOff>
      <xdr:row>50</xdr:row>
      <xdr:rowOff>76200</xdr:rowOff>
    </xdr:from>
    <xdr:to>
      <xdr:col>2</xdr:col>
      <xdr:colOff>2314575</xdr:colOff>
      <xdr:row>56</xdr:row>
      <xdr:rowOff>76200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7071360" y="12706350"/>
          <a:ext cx="205359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2009775</xdr:colOff>
      <xdr:row>541</xdr:row>
      <xdr:rowOff>85724</xdr:rowOff>
    </xdr:from>
    <xdr:to>
      <xdr:col>2</xdr:col>
      <xdr:colOff>723900</xdr:colOff>
      <xdr:row>547</xdr:row>
      <xdr:rowOff>95249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238625" y="149732999"/>
          <a:ext cx="29432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2007426</xdr:colOff>
      <xdr:row>542</xdr:row>
      <xdr:rowOff>55245</xdr:rowOff>
    </xdr:from>
    <xdr:to>
      <xdr:col>1</xdr:col>
      <xdr:colOff>2133599</xdr:colOff>
      <xdr:row>547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007426" y="149864445"/>
          <a:ext cx="2355023" cy="782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152400</xdr:colOff>
      <xdr:row>541</xdr:row>
      <xdr:rowOff>85725</xdr:rowOff>
    </xdr:from>
    <xdr:to>
      <xdr:col>0</xdr:col>
      <xdr:colOff>1857374</xdr:colOff>
      <xdr:row>546</xdr:row>
      <xdr:rowOff>85725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152400" y="149733000"/>
          <a:ext cx="1704974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708660</xdr:colOff>
      <xdr:row>541</xdr:row>
      <xdr:rowOff>57150</xdr:rowOff>
    </xdr:from>
    <xdr:to>
      <xdr:col>3</xdr:col>
      <xdr:colOff>142875</xdr:colOff>
      <xdr:row>548</xdr:row>
      <xdr:rowOff>57150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7166610" y="149704425"/>
          <a:ext cx="193929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1838325</xdr:colOff>
      <xdr:row>199</xdr:row>
      <xdr:rowOff>47624</xdr:rowOff>
    </xdr:from>
    <xdr:to>
      <xdr:col>2</xdr:col>
      <xdr:colOff>733425</xdr:colOff>
      <xdr:row>205</xdr:row>
      <xdr:rowOff>133349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3962400" y="70923149"/>
          <a:ext cx="48768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2036002</xdr:colOff>
      <xdr:row>200</xdr:row>
      <xdr:rowOff>26670</xdr:rowOff>
    </xdr:from>
    <xdr:to>
      <xdr:col>1</xdr:col>
      <xdr:colOff>2266950</xdr:colOff>
      <xdr:row>204</xdr:row>
      <xdr:rowOff>55059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036002" y="71064120"/>
          <a:ext cx="2355023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19050</xdr:colOff>
      <xdr:row>199</xdr:row>
      <xdr:rowOff>19050</xdr:rowOff>
    </xdr:from>
    <xdr:to>
      <xdr:col>0</xdr:col>
      <xdr:colOff>1724024</xdr:colOff>
      <xdr:row>203</xdr:row>
      <xdr:rowOff>47439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19050" y="70894575"/>
          <a:ext cx="1704974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628650</xdr:colOff>
      <xdr:row>198</xdr:row>
      <xdr:rowOff>123825</xdr:rowOff>
    </xdr:from>
    <xdr:to>
      <xdr:col>3</xdr:col>
      <xdr:colOff>409575</xdr:colOff>
      <xdr:row>205</xdr:row>
      <xdr:rowOff>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734425" y="70837425"/>
          <a:ext cx="22955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2200275</xdr:colOff>
      <xdr:row>58</xdr:row>
      <xdr:rowOff>57149</xdr:rowOff>
    </xdr:from>
    <xdr:to>
      <xdr:col>2</xdr:col>
      <xdr:colOff>123825</xdr:colOff>
      <xdr:row>64</xdr:row>
      <xdr:rowOff>142874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581525" y="13554074"/>
          <a:ext cx="36576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2131252</xdr:colOff>
      <xdr:row>59</xdr:row>
      <xdr:rowOff>55245</xdr:rowOff>
    </xdr:from>
    <xdr:to>
      <xdr:col>1</xdr:col>
      <xdr:colOff>2457450</xdr:colOff>
      <xdr:row>63</xdr:row>
      <xdr:rowOff>83634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131252" y="13714095"/>
          <a:ext cx="2707448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58</xdr:row>
      <xdr:rowOff>95250</xdr:rowOff>
    </xdr:from>
    <xdr:to>
      <xdr:col>0</xdr:col>
      <xdr:colOff>2019300</xdr:colOff>
      <xdr:row>62</xdr:row>
      <xdr:rowOff>123639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13592175"/>
          <a:ext cx="2019300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1</xdr:col>
      <xdr:colOff>5705475</xdr:colOff>
      <xdr:row>57</xdr:row>
      <xdr:rowOff>123825</xdr:rowOff>
    </xdr:from>
    <xdr:to>
      <xdr:col>3</xdr:col>
      <xdr:colOff>304800</xdr:colOff>
      <xdr:row>64</xdr:row>
      <xdr:rowOff>76200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086725" y="13458825"/>
          <a:ext cx="25336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100" b="1" u="sng">
              <a:effectLst/>
              <a:latin typeface="+mn-lt"/>
              <a:ea typeface="+mn-ea"/>
              <a:cs typeface="+mn-cs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3143250</xdr:colOff>
      <xdr:row>439</xdr:row>
      <xdr:rowOff>38100</xdr:rowOff>
    </xdr:from>
    <xdr:to>
      <xdr:col>2</xdr:col>
      <xdr:colOff>47624</xdr:colOff>
      <xdr:row>445</xdr:row>
      <xdr:rowOff>114300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5343525" y="76076175"/>
          <a:ext cx="2438399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2007426</xdr:colOff>
      <xdr:row>440</xdr:row>
      <xdr:rowOff>17145</xdr:rowOff>
    </xdr:from>
    <xdr:to>
      <xdr:col>1</xdr:col>
      <xdr:colOff>3095625</xdr:colOff>
      <xdr:row>445</xdr:row>
      <xdr:rowOff>152400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007426" y="76217145"/>
          <a:ext cx="3288474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190500</xdr:colOff>
      <xdr:row>439</xdr:row>
      <xdr:rowOff>57150</xdr:rowOff>
    </xdr:from>
    <xdr:to>
      <xdr:col>0</xdr:col>
      <xdr:colOff>1895474</xdr:colOff>
      <xdr:row>446</xdr:row>
      <xdr:rowOff>19050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190500" y="76095225"/>
          <a:ext cx="1704974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/>
              <a:cs typeface="Arial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/>
              <a:cs typeface="Arial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632460</xdr:colOff>
      <xdr:row>438</xdr:row>
      <xdr:rowOff>133349</xdr:rowOff>
    </xdr:from>
    <xdr:to>
      <xdr:col>3</xdr:col>
      <xdr:colOff>342900</xdr:colOff>
      <xdr:row>446</xdr:row>
      <xdr:rowOff>66674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366760" y="76009499"/>
          <a:ext cx="211074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2276475</xdr:colOff>
      <xdr:row>23</xdr:row>
      <xdr:rowOff>114300</xdr:rowOff>
    </xdr:from>
    <xdr:to>
      <xdr:col>2</xdr:col>
      <xdr:colOff>895350</xdr:colOff>
      <xdr:row>30</xdr:row>
      <xdr:rowOff>85725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EEFE4FEF-7910-4E79-82B2-D86AEFFA3DA8}"/>
            </a:ext>
          </a:extLst>
        </xdr:cNvPr>
        <xdr:cNvSpPr txBox="1">
          <a:spLocks noChangeArrowheads="1"/>
        </xdr:cNvSpPr>
      </xdr:nvSpPr>
      <xdr:spPr bwMode="auto">
        <a:xfrm>
          <a:off x="4714875" y="5229225"/>
          <a:ext cx="38766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Mtro. Hilario Solís Cervantes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35752</xdr:colOff>
      <xdr:row>24</xdr:row>
      <xdr:rowOff>102870</xdr:rowOff>
    </xdr:from>
    <xdr:to>
      <xdr:col>1</xdr:col>
      <xdr:colOff>2647950</xdr:colOff>
      <xdr:row>30</xdr:row>
      <xdr:rowOff>142875</xdr:rowOff>
    </xdr:to>
    <xdr:sp macro="" textlink="">
      <xdr:nvSpPr>
        <xdr:cNvPr id="3" name="Text Box 9">
          <a:extLst>
            <a:ext uri="{FF2B5EF4-FFF2-40B4-BE49-F238E27FC236}">
              <a16:creationId xmlns="" xmlns:a16="http://schemas.microsoft.com/office/drawing/2014/main" id="{2B961E7B-9644-4F13-9BAE-B15CB5871CD3}"/>
            </a:ext>
          </a:extLst>
        </xdr:cNvPr>
        <xdr:cNvSpPr txBox="1">
          <a:spLocks noChangeArrowheads="1"/>
        </xdr:cNvSpPr>
      </xdr:nvSpPr>
      <xdr:spPr bwMode="auto">
        <a:xfrm>
          <a:off x="2474152" y="5379720"/>
          <a:ext cx="2612198" cy="101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Juan Carlos Gordillo Chavarría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</xdr:txBody>
    </xdr:sp>
    <xdr:clientData/>
  </xdr:twoCellAnchor>
  <xdr:twoCellAnchor>
    <xdr:from>
      <xdr:col>0</xdr:col>
      <xdr:colOff>0</xdr:colOff>
      <xdr:row>23</xdr:row>
      <xdr:rowOff>133350</xdr:rowOff>
    </xdr:from>
    <xdr:to>
      <xdr:col>1</xdr:col>
      <xdr:colOff>19050</xdr:colOff>
      <xdr:row>30</xdr:row>
      <xdr:rowOff>47625</xdr:rowOff>
    </xdr:to>
    <xdr:sp macro="" textlink="">
      <xdr:nvSpPr>
        <xdr:cNvPr id="4" name="Text Box 9">
          <a:extLst>
            <a:ext uri="{FF2B5EF4-FFF2-40B4-BE49-F238E27FC236}">
              <a16:creationId xmlns="" xmlns:a16="http://schemas.microsoft.com/office/drawing/2014/main" id="{FA1D500A-D66B-48C6-9F50-BF350FC57209}"/>
            </a:ext>
          </a:extLst>
        </xdr:cNvPr>
        <xdr:cNvSpPr txBox="1">
          <a:spLocks noChangeArrowheads="1"/>
        </xdr:cNvSpPr>
      </xdr:nvSpPr>
      <xdr:spPr bwMode="auto">
        <a:xfrm>
          <a:off x="0" y="5248275"/>
          <a:ext cx="24574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10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1050" b="1" i="0" u="sng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Téc.</a:t>
          </a:r>
          <a:r>
            <a:rPr lang="es-MX" sz="1050" b="1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Isaac Vargas Tapia </a:t>
          </a:r>
          <a:endParaRPr lang="es-MX" sz="1050" b="1" i="0" u="sng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	</a:t>
          </a:r>
        </a:p>
      </xdr:txBody>
    </xdr:sp>
    <xdr:clientData/>
  </xdr:twoCellAnchor>
  <xdr:twoCellAnchor>
    <xdr:from>
      <xdr:col>2</xdr:col>
      <xdr:colOff>600075</xdr:colOff>
      <xdr:row>23</xdr:row>
      <xdr:rowOff>57150</xdr:rowOff>
    </xdr:from>
    <xdr:to>
      <xdr:col>3</xdr:col>
      <xdr:colOff>419100</xdr:colOff>
      <xdr:row>30</xdr:row>
      <xdr:rowOff>19050</xdr:rowOff>
    </xdr:to>
    <xdr:sp macro="" textlink="">
      <xdr:nvSpPr>
        <xdr:cNvPr id="5" name="Text Box 8">
          <a:extLst>
            <a:ext uri="{FF2B5EF4-FFF2-40B4-BE49-F238E27FC236}">
              <a16:creationId xmlns="" xmlns:a16="http://schemas.microsoft.com/office/drawing/2014/main" id="{FBFCCFFD-8FCD-46AE-BB9C-9D40C7FE6495}"/>
            </a:ext>
          </a:extLst>
        </xdr:cNvPr>
        <xdr:cNvSpPr txBox="1">
          <a:spLocks noChangeArrowheads="1"/>
        </xdr:cNvSpPr>
      </xdr:nvSpPr>
      <xdr:spPr bwMode="auto">
        <a:xfrm>
          <a:off x="8296275" y="5172075"/>
          <a:ext cx="23717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/>
          <a:r>
            <a:rPr lang="es-MX" sz="105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Cp. Gregorio Radilla Salas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SE_IFS%202025%20OPD&#180;S/Formatos/4.1.%20IG/INTEGRADOS%20-liz/OPD&#180;S/Formatos/2DO%20INF%20FIN%202017/1%20IG/5.1.%20I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G-1"/>
      <sheetName val="IG-1A"/>
      <sheetName val="IG-4"/>
      <sheetName val="IG-5"/>
      <sheetName val="IG-6"/>
      <sheetName val="IG-7"/>
      <sheetName val="IG-9"/>
      <sheetName val="IG-10"/>
      <sheetName val="IG-11"/>
      <sheetName val="IG-12"/>
    </sheetNames>
    <sheetDataSet>
      <sheetData sheetId="0" refreshError="1">
        <row r="9">
          <cell r="F9" t="str">
            <v xml:space="preserve">Nombre del Ente: </v>
          </cell>
        </row>
        <row r="10">
          <cell r="F10" t="str">
            <v>___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8" sqref="B8"/>
    </sheetView>
  </sheetViews>
  <sheetFormatPr baseColWidth="10" defaultRowHeight="12.75" x14ac:dyDescent="0.2"/>
  <cols>
    <col min="1" max="1" width="31.140625" style="4" customWidth="1"/>
    <col min="2" max="2" width="47.28515625" style="4" customWidth="1"/>
    <col min="3" max="3" width="34.8554687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5" t="str">
        <f>+[1]Indice!$F$9&amp;[1]Indice!$F$10</f>
        <v>Nombre del Ente: ___</v>
      </c>
      <c r="B2" s="6"/>
      <c r="C2" s="6"/>
      <c r="D2" s="3"/>
      <c r="E2" s="3"/>
      <c r="F2" s="3"/>
      <c r="G2" s="3"/>
      <c r="H2" s="3"/>
    </row>
    <row r="3" spans="1:8" ht="15" x14ac:dyDescent="0.25">
      <c r="A3" s="5" t="s">
        <v>0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11"/>
      <c r="B7" s="12"/>
      <c r="C7" s="12"/>
    </row>
    <row r="8" spans="1:8" x14ac:dyDescent="0.2">
      <c r="A8" s="13"/>
      <c r="B8" s="14"/>
      <c r="C8" s="14"/>
    </row>
    <row r="9" spans="1:8" x14ac:dyDescent="0.2">
      <c r="A9" s="13"/>
      <c r="B9" s="14"/>
      <c r="C9" s="14"/>
    </row>
    <row r="10" spans="1:8" x14ac:dyDescent="0.2">
      <c r="A10" s="13"/>
      <c r="B10" s="15"/>
      <c r="C10" s="15"/>
    </row>
    <row r="11" spans="1:8" ht="13.5" thickBot="1" x14ac:dyDescent="0.25">
      <c r="A11" s="16"/>
      <c r="B11" s="17"/>
      <c r="C11" s="17"/>
    </row>
    <row r="12" spans="1:8" x14ac:dyDescent="0.2">
      <c r="A12" s="18"/>
      <c r="B12" s="18"/>
      <c r="C12" s="18"/>
    </row>
    <row r="15" spans="1:8" x14ac:dyDescent="0.2">
      <c r="B15" s="19"/>
      <c r="C15" s="19"/>
    </row>
    <row r="16" spans="1:8" x14ac:dyDescent="0.2">
      <c r="B16" s="19"/>
      <c r="C16" s="19"/>
    </row>
    <row r="17" spans="2:3" x14ac:dyDescent="0.2">
      <c r="B17" s="19"/>
      <c r="C17" s="19"/>
    </row>
    <row r="19" spans="2:3" x14ac:dyDescent="0.2">
      <c r="B19" s="20"/>
    </row>
    <row r="20" spans="2:3" ht="12.75" customHeight="1" x14ac:dyDescent="0.2">
      <c r="B20" s="21"/>
      <c r="C20" s="21"/>
    </row>
    <row r="21" spans="2:3" ht="12.75" customHeight="1" x14ac:dyDescent="0.2">
      <c r="B21" s="21"/>
      <c r="C21" s="21"/>
    </row>
    <row r="32" spans="2:3" s="22" customFormat="1" ht="11.25" x14ac:dyDescent="0.25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6"/>
  <sheetViews>
    <sheetView topLeftCell="A16" workbookViewId="0">
      <selection activeCell="B53" sqref="B53"/>
    </sheetView>
  </sheetViews>
  <sheetFormatPr baseColWidth="10" defaultRowHeight="12.75" x14ac:dyDescent="0.2"/>
  <cols>
    <col min="1" max="1" width="39" style="4" customWidth="1"/>
    <col min="2" max="2" width="75" style="4" customWidth="1"/>
    <col min="3" max="3" width="35.85546875" style="4" customWidth="1"/>
    <col min="4" max="4" width="7.85546875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5.95" customHeight="1" x14ac:dyDescent="0.2">
      <c r="A7" s="23" t="s">
        <v>541</v>
      </c>
      <c r="B7" s="24" t="s">
        <v>542</v>
      </c>
      <c r="C7" s="24">
        <f>4869.56*1.15</f>
        <v>5599.9939999999997</v>
      </c>
    </row>
    <row r="8" spans="1:8" ht="15.95" customHeight="1" x14ac:dyDescent="0.2">
      <c r="A8" s="23" t="s">
        <v>541</v>
      </c>
      <c r="B8" s="24" t="s">
        <v>543</v>
      </c>
      <c r="C8" s="24">
        <f>973.28*1.15</f>
        <v>1119.2719999999999</v>
      </c>
    </row>
    <row r="9" spans="1:8" ht="15.95" customHeight="1" x14ac:dyDescent="0.2">
      <c r="A9" s="23" t="s">
        <v>541</v>
      </c>
      <c r="B9" s="24" t="s">
        <v>543</v>
      </c>
      <c r="C9" s="24">
        <f>973.28*1.15</f>
        <v>1119.2719999999999</v>
      </c>
    </row>
    <row r="10" spans="1:8" ht="15.95" customHeight="1" x14ac:dyDescent="0.2">
      <c r="A10" s="23" t="s">
        <v>541</v>
      </c>
      <c r="B10" s="24" t="s">
        <v>543</v>
      </c>
      <c r="C10" s="24">
        <f>973.28*1.15</f>
        <v>1119.2719999999999</v>
      </c>
    </row>
    <row r="11" spans="1:8" ht="15.95" customHeight="1" x14ac:dyDescent="0.2">
      <c r="A11" s="23" t="s">
        <v>541</v>
      </c>
      <c r="B11" s="24" t="s">
        <v>544</v>
      </c>
      <c r="C11" s="24">
        <f>371*1.15</f>
        <v>426.65</v>
      </c>
    </row>
    <row r="12" spans="1:8" ht="15.95" customHeight="1" x14ac:dyDescent="0.2">
      <c r="A12" s="23" t="s">
        <v>541</v>
      </c>
      <c r="B12" s="24" t="s">
        <v>544</v>
      </c>
      <c r="C12" s="24">
        <f>371*1.15</f>
        <v>426.65</v>
      </c>
    </row>
    <row r="13" spans="1:8" ht="15.95" customHeight="1" x14ac:dyDescent="0.2">
      <c r="A13" s="23" t="s">
        <v>541</v>
      </c>
      <c r="B13" s="24" t="s">
        <v>544</v>
      </c>
      <c r="C13" s="24">
        <f>371*1.15</f>
        <v>426.65</v>
      </c>
    </row>
    <row r="14" spans="1:8" ht="15.95" customHeight="1" x14ac:dyDescent="0.2">
      <c r="A14" s="23" t="s">
        <v>541</v>
      </c>
      <c r="B14" s="24" t="s">
        <v>545</v>
      </c>
      <c r="C14" s="24">
        <f>266*1.15</f>
        <v>305.89999999999998</v>
      </c>
    </row>
    <row r="15" spans="1:8" ht="15.95" customHeight="1" x14ac:dyDescent="0.2">
      <c r="A15" s="23" t="s">
        <v>541</v>
      </c>
      <c r="B15" s="24" t="s">
        <v>545</v>
      </c>
      <c r="C15" s="24">
        <f>266*1.15</f>
        <v>305.89999999999998</v>
      </c>
    </row>
    <row r="16" spans="1:8" ht="15.95" customHeight="1" x14ac:dyDescent="0.2">
      <c r="A16" s="23" t="s">
        <v>541</v>
      </c>
      <c r="B16" s="24" t="s">
        <v>545</v>
      </c>
      <c r="C16" s="24">
        <f>266*1.15</f>
        <v>305.89999999999998</v>
      </c>
    </row>
    <row r="17" spans="1:3" ht="15.95" customHeight="1" x14ac:dyDescent="0.2">
      <c r="A17" s="23" t="s">
        <v>541</v>
      </c>
      <c r="B17" s="24" t="s">
        <v>546</v>
      </c>
      <c r="C17" s="24">
        <f>22882.79*1.15</f>
        <v>26315.208500000001</v>
      </c>
    </row>
    <row r="18" spans="1:3" ht="15.95" customHeight="1" x14ac:dyDescent="0.2">
      <c r="A18" s="23" t="s">
        <v>541</v>
      </c>
      <c r="B18" s="24" t="s">
        <v>546</v>
      </c>
      <c r="C18" s="24">
        <f>22882.79*1.15</f>
        <v>26315.208500000001</v>
      </c>
    </row>
    <row r="19" spans="1:3" ht="15.95" customHeight="1" x14ac:dyDescent="0.2">
      <c r="A19" s="23" t="s">
        <v>541</v>
      </c>
      <c r="B19" s="24" t="s">
        <v>546</v>
      </c>
      <c r="C19" s="24">
        <f>22882.79*1.15</f>
        <v>26315.208500000001</v>
      </c>
    </row>
    <row r="20" spans="1:3" ht="15.95" customHeight="1" x14ac:dyDescent="0.2">
      <c r="A20" s="23" t="s">
        <v>541</v>
      </c>
      <c r="B20" s="24" t="s">
        <v>546</v>
      </c>
      <c r="C20" s="24">
        <f>22882.79*1.15</f>
        <v>26315.208500000001</v>
      </c>
    </row>
    <row r="21" spans="1:3" ht="15.95" customHeight="1" x14ac:dyDescent="0.2">
      <c r="A21" s="23" t="s">
        <v>541</v>
      </c>
      <c r="B21" s="24" t="s">
        <v>547</v>
      </c>
      <c r="C21" s="24">
        <v>1937.72</v>
      </c>
    </row>
    <row r="22" spans="1:3" ht="15.95" customHeight="1" x14ac:dyDescent="0.2">
      <c r="A22" s="23" t="s">
        <v>541</v>
      </c>
      <c r="B22" s="24" t="s">
        <v>548</v>
      </c>
      <c r="C22" s="24">
        <f>346.73*1.15</f>
        <v>398.73949999999996</v>
      </c>
    </row>
    <row r="23" spans="1:3" ht="15.95" customHeight="1" x14ac:dyDescent="0.2">
      <c r="A23" s="23" t="s">
        <v>541</v>
      </c>
      <c r="B23" s="24" t="s">
        <v>549</v>
      </c>
      <c r="C23" s="24">
        <f>305.32*1.15</f>
        <v>351.11799999999994</v>
      </c>
    </row>
    <row r="24" spans="1:3" ht="15.95" customHeight="1" x14ac:dyDescent="0.2">
      <c r="A24" s="23" t="s">
        <v>541</v>
      </c>
      <c r="B24" s="24" t="s">
        <v>549</v>
      </c>
      <c r="C24" s="24">
        <f>305.32*1.15</f>
        <v>351.11799999999994</v>
      </c>
    </row>
    <row r="25" spans="1:3" ht="15.95" customHeight="1" x14ac:dyDescent="0.2">
      <c r="A25" s="23" t="s">
        <v>541</v>
      </c>
      <c r="B25" s="24" t="s">
        <v>550</v>
      </c>
      <c r="C25" s="24">
        <f>284.63*1.15</f>
        <v>327.32449999999994</v>
      </c>
    </row>
    <row r="26" spans="1:3" ht="15.95" customHeight="1" x14ac:dyDescent="0.2">
      <c r="A26" s="23" t="s">
        <v>541</v>
      </c>
      <c r="B26" s="24" t="s">
        <v>551</v>
      </c>
      <c r="C26" s="24">
        <f>961.52*1.15</f>
        <v>1105.7479999999998</v>
      </c>
    </row>
    <row r="27" spans="1:3" ht="15.95" customHeight="1" x14ac:dyDescent="0.2">
      <c r="A27" s="23" t="s">
        <v>541</v>
      </c>
      <c r="B27" s="24" t="s">
        <v>552</v>
      </c>
      <c r="C27" s="24">
        <v>559</v>
      </c>
    </row>
    <row r="28" spans="1:3" ht="15.95" customHeight="1" x14ac:dyDescent="0.2">
      <c r="A28" s="23" t="s">
        <v>541</v>
      </c>
      <c r="B28" s="24" t="s">
        <v>552</v>
      </c>
      <c r="C28" s="24">
        <v>559</v>
      </c>
    </row>
    <row r="29" spans="1:3" x14ac:dyDescent="0.2">
      <c r="A29" s="23" t="s">
        <v>541</v>
      </c>
      <c r="B29" s="24" t="s">
        <v>553</v>
      </c>
      <c r="C29" s="24">
        <v>110912.8</v>
      </c>
    </row>
    <row r="30" spans="1:3" ht="25.5" x14ac:dyDescent="0.2">
      <c r="A30" s="23" t="s">
        <v>541</v>
      </c>
      <c r="B30" s="24" t="s">
        <v>554</v>
      </c>
      <c r="C30" s="24">
        <v>100896.88</v>
      </c>
    </row>
    <row r="31" spans="1:3" ht="15.95" customHeight="1" x14ac:dyDescent="0.2">
      <c r="A31" s="23" t="s">
        <v>541</v>
      </c>
      <c r="B31" s="24" t="s">
        <v>555</v>
      </c>
      <c r="C31" s="24">
        <v>12656.4</v>
      </c>
    </row>
    <row r="32" spans="1:3" ht="15.95" customHeight="1" x14ac:dyDescent="0.2">
      <c r="A32" s="23" t="s">
        <v>541</v>
      </c>
      <c r="B32" s="24" t="s">
        <v>556</v>
      </c>
      <c r="C32" s="24">
        <v>3132</v>
      </c>
    </row>
    <row r="33" spans="1:3" ht="15.95" customHeight="1" x14ac:dyDescent="0.2">
      <c r="A33" s="23" t="s">
        <v>541</v>
      </c>
      <c r="B33" s="24" t="s">
        <v>557</v>
      </c>
      <c r="C33" s="24">
        <v>4725</v>
      </c>
    </row>
    <row r="34" spans="1:3" x14ac:dyDescent="0.2">
      <c r="A34" s="23"/>
      <c r="B34" s="29" t="s">
        <v>325</v>
      </c>
      <c r="C34" s="24">
        <f>SUM(C7:C33)</f>
        <v>354329.14200000005</v>
      </c>
    </row>
    <row r="35" spans="1:3" ht="13.5" thickBot="1" x14ac:dyDescent="0.25">
      <c r="A35" s="16"/>
      <c r="B35" s="17"/>
      <c r="C35" s="17"/>
    </row>
    <row r="36" spans="1:3" x14ac:dyDescent="0.2">
      <c r="A36" s="18"/>
      <c r="B36" s="18"/>
      <c r="C36" s="18"/>
    </row>
    <row r="39" spans="1:3" x14ac:dyDescent="0.2">
      <c r="B39" s="19"/>
      <c r="C39" s="19"/>
    </row>
    <row r="40" spans="1:3" x14ac:dyDescent="0.2">
      <c r="B40" s="19"/>
      <c r="C40" s="19"/>
    </row>
    <row r="41" spans="1:3" x14ac:dyDescent="0.2">
      <c r="B41" s="19"/>
      <c r="C41" s="19"/>
    </row>
    <row r="43" spans="1:3" x14ac:dyDescent="0.2">
      <c r="B43" s="20"/>
    </row>
    <row r="44" spans="1:3" ht="12.75" customHeight="1" x14ac:dyDescent="0.2">
      <c r="B44" s="21"/>
      <c r="C44" s="21"/>
    </row>
    <row r="45" spans="1:3" ht="12.75" customHeight="1" x14ac:dyDescent="0.2">
      <c r="B45" s="21"/>
      <c r="C45" s="21"/>
    </row>
    <row r="56" s="22" customFormat="1" ht="11.25" x14ac:dyDescent="0.25"/>
  </sheetData>
  <pageMargins left="0.7" right="0.7" top="0.75" bottom="0.75" header="0.3" footer="0.3"/>
  <pageSetup scale="57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0"/>
  <sheetViews>
    <sheetView topLeftCell="A10" workbookViewId="0">
      <selection activeCell="B36" sqref="B36"/>
    </sheetView>
  </sheetViews>
  <sheetFormatPr baseColWidth="10" defaultRowHeight="12.75" x14ac:dyDescent="0.2"/>
  <cols>
    <col min="1" max="1" width="36.7109375" style="4" customWidth="1"/>
    <col min="2" max="2" width="81.140625" style="4" customWidth="1"/>
    <col min="3" max="3" width="34.8554687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3" t="s">
        <v>558</v>
      </c>
      <c r="B7" s="24" t="s">
        <v>559</v>
      </c>
      <c r="C7" s="24">
        <v>154626.96</v>
      </c>
    </row>
    <row r="8" spans="1:8" ht="18" customHeight="1" x14ac:dyDescent="0.2">
      <c r="A8" s="23" t="s">
        <v>558</v>
      </c>
      <c r="B8" s="24" t="s">
        <v>560</v>
      </c>
      <c r="C8" s="24">
        <v>4001984.54</v>
      </c>
    </row>
    <row r="9" spans="1:8" ht="19.5" customHeight="1" x14ac:dyDescent="0.2">
      <c r="A9" s="23" t="s">
        <v>558</v>
      </c>
      <c r="B9" s="24" t="s">
        <v>561</v>
      </c>
      <c r="C9" s="24">
        <v>361000</v>
      </c>
    </row>
    <row r="10" spans="1:8" x14ac:dyDescent="0.2">
      <c r="A10" s="23" t="s">
        <v>558</v>
      </c>
      <c r="B10" s="24" t="s">
        <v>562</v>
      </c>
      <c r="C10" s="24">
        <v>165900</v>
      </c>
    </row>
    <row r="11" spans="1:8" ht="22.5" customHeight="1" x14ac:dyDescent="0.2">
      <c r="A11" s="23" t="s">
        <v>558</v>
      </c>
      <c r="B11" s="24" t="s">
        <v>563</v>
      </c>
      <c r="C11" s="24">
        <v>1167801</v>
      </c>
    </row>
    <row r="12" spans="1:8" ht="25.5" x14ac:dyDescent="0.2">
      <c r="A12" s="23" t="s">
        <v>558</v>
      </c>
      <c r="B12" s="24" t="s">
        <v>564</v>
      </c>
      <c r="C12" s="24">
        <v>215488</v>
      </c>
    </row>
    <row r="13" spans="1:8" ht="18.75" customHeight="1" x14ac:dyDescent="0.2">
      <c r="A13" s="23" t="s">
        <v>558</v>
      </c>
      <c r="B13" s="24" t="s">
        <v>565</v>
      </c>
      <c r="C13" s="24">
        <v>256800</v>
      </c>
    </row>
    <row r="14" spans="1:8" ht="16.5" customHeight="1" x14ac:dyDescent="0.2">
      <c r="A14" s="23" t="s">
        <v>558</v>
      </c>
      <c r="B14" s="24" t="s">
        <v>566</v>
      </c>
      <c r="C14" s="24">
        <v>486986.9</v>
      </c>
    </row>
    <row r="15" spans="1:8" x14ac:dyDescent="0.2">
      <c r="A15" s="23" t="s">
        <v>558</v>
      </c>
      <c r="B15" s="24" t="s">
        <v>567</v>
      </c>
      <c r="C15" s="24">
        <v>70000</v>
      </c>
    </row>
    <row r="16" spans="1:8" x14ac:dyDescent="0.2">
      <c r="A16" s="23" t="s">
        <v>558</v>
      </c>
      <c r="B16" s="24" t="s">
        <v>568</v>
      </c>
      <c r="C16" s="24">
        <v>213000</v>
      </c>
    </row>
    <row r="17" spans="1:3" ht="25.5" x14ac:dyDescent="0.2">
      <c r="A17" s="23" t="s">
        <v>558</v>
      </c>
      <c r="B17" s="24" t="s">
        <v>569</v>
      </c>
      <c r="C17" s="24">
        <v>260000</v>
      </c>
    </row>
    <row r="18" spans="1:3" x14ac:dyDescent="0.2">
      <c r="A18" s="23"/>
      <c r="B18" s="29" t="s">
        <v>325</v>
      </c>
      <c r="C18" s="24">
        <f>SUM(C7:C17)</f>
        <v>7353587.4000000004</v>
      </c>
    </row>
    <row r="19" spans="1:3" ht="13.5" thickBot="1" x14ac:dyDescent="0.25">
      <c r="A19" s="16"/>
      <c r="B19" s="17"/>
      <c r="C19" s="17"/>
    </row>
    <row r="20" spans="1:3" x14ac:dyDescent="0.2">
      <c r="A20" s="18"/>
      <c r="B20" s="18"/>
      <c r="C20" s="18"/>
    </row>
    <row r="23" spans="1:3" x14ac:dyDescent="0.2">
      <c r="B23" s="19"/>
      <c r="C23" s="19"/>
    </row>
    <row r="24" spans="1:3" x14ac:dyDescent="0.2">
      <c r="B24" s="19"/>
      <c r="C24" s="19"/>
    </row>
    <row r="25" spans="1:3" x14ac:dyDescent="0.2">
      <c r="B25" s="19"/>
      <c r="C25" s="19"/>
    </row>
    <row r="27" spans="1:3" x14ac:dyDescent="0.2">
      <c r="B27" s="20"/>
    </row>
    <row r="28" spans="1:3" ht="12.75" customHeight="1" x14ac:dyDescent="0.2">
      <c r="B28" s="21"/>
      <c r="C28" s="21"/>
    </row>
    <row r="29" spans="1:3" ht="12.75" customHeight="1" x14ac:dyDescent="0.2">
      <c r="B29" s="21"/>
      <c r="C29" s="21"/>
    </row>
    <row r="40" s="22" customFormat="1" ht="11.25" x14ac:dyDescent="0.25"/>
  </sheetData>
  <pageMargins left="0.7" right="0.7" top="0.75" bottom="0.75" header="0.3" footer="0.3"/>
  <pageSetup scale="5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32"/>
  <sheetViews>
    <sheetView topLeftCell="A94" workbookViewId="0">
      <selection activeCell="A118" sqref="A118"/>
    </sheetView>
  </sheetViews>
  <sheetFormatPr baseColWidth="10" defaultRowHeight="12.75" x14ac:dyDescent="0.2"/>
  <cols>
    <col min="1" max="1" width="37.42578125" style="4" customWidth="1"/>
    <col min="2" max="2" width="86.42578125" style="4" customWidth="1"/>
    <col min="3" max="3" width="36" style="4" customWidth="1"/>
    <col min="4" max="4" width="6.5703125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3" t="s">
        <v>570</v>
      </c>
      <c r="B7" s="24" t="s">
        <v>571</v>
      </c>
      <c r="C7" s="24">
        <v>1252.49</v>
      </c>
    </row>
    <row r="8" spans="1:8" x14ac:dyDescent="0.2">
      <c r="A8" s="23" t="s">
        <v>570</v>
      </c>
      <c r="B8" s="24" t="s">
        <v>571</v>
      </c>
      <c r="C8" s="24">
        <v>1252.49</v>
      </c>
    </row>
    <row r="9" spans="1:8" x14ac:dyDescent="0.2">
      <c r="A9" s="23" t="s">
        <v>570</v>
      </c>
      <c r="B9" s="24" t="s">
        <v>571</v>
      </c>
      <c r="C9" s="24">
        <v>1252.49</v>
      </c>
    </row>
    <row r="10" spans="1:8" x14ac:dyDescent="0.2">
      <c r="A10" s="23" t="s">
        <v>570</v>
      </c>
      <c r="B10" s="24" t="s">
        <v>572</v>
      </c>
      <c r="C10" s="24">
        <v>1362.64</v>
      </c>
    </row>
    <row r="11" spans="1:8" x14ac:dyDescent="0.2">
      <c r="A11" s="23" t="s">
        <v>570</v>
      </c>
      <c r="B11" s="24" t="s">
        <v>572</v>
      </c>
      <c r="C11" s="24">
        <v>1362.64</v>
      </c>
    </row>
    <row r="12" spans="1:8" x14ac:dyDescent="0.2">
      <c r="A12" s="23" t="s">
        <v>570</v>
      </c>
      <c r="B12" s="24" t="s">
        <v>572</v>
      </c>
      <c r="C12" s="24">
        <v>1362.64</v>
      </c>
    </row>
    <row r="13" spans="1:8" x14ac:dyDescent="0.2">
      <c r="A13" s="23" t="s">
        <v>570</v>
      </c>
      <c r="B13" s="24" t="s">
        <v>572</v>
      </c>
      <c r="C13" s="24">
        <v>1362.64</v>
      </c>
    </row>
    <row r="14" spans="1:8" x14ac:dyDescent="0.2">
      <c r="A14" s="23" t="s">
        <v>570</v>
      </c>
      <c r="B14" s="24" t="s">
        <v>572</v>
      </c>
      <c r="C14" s="24">
        <v>1362.64</v>
      </c>
    </row>
    <row r="15" spans="1:8" x14ac:dyDescent="0.2">
      <c r="A15" s="23" t="s">
        <v>570</v>
      </c>
      <c r="B15" s="24" t="s">
        <v>573</v>
      </c>
      <c r="C15" s="24">
        <v>1227.4000000000001</v>
      </c>
    </row>
    <row r="16" spans="1:8" x14ac:dyDescent="0.2">
      <c r="A16" s="23" t="s">
        <v>570</v>
      </c>
      <c r="B16" s="24" t="s">
        <v>574</v>
      </c>
      <c r="C16" s="24">
        <v>5443.7</v>
      </c>
    </row>
    <row r="17" spans="1:3" x14ac:dyDescent="0.2">
      <c r="A17" s="23" t="s">
        <v>570</v>
      </c>
      <c r="B17" s="24" t="s">
        <v>575</v>
      </c>
      <c r="C17" s="24">
        <v>1227.4000000000001</v>
      </c>
    </row>
    <row r="18" spans="1:3" x14ac:dyDescent="0.2">
      <c r="A18" s="23" t="s">
        <v>570</v>
      </c>
      <c r="B18" s="24" t="s">
        <v>576</v>
      </c>
      <c r="C18" s="24">
        <v>38885.629999999997</v>
      </c>
    </row>
    <row r="19" spans="1:3" x14ac:dyDescent="0.2">
      <c r="A19" s="23" t="s">
        <v>570</v>
      </c>
      <c r="B19" s="24" t="s">
        <v>577</v>
      </c>
      <c r="C19" s="24">
        <v>85.32</v>
      </c>
    </row>
    <row r="20" spans="1:3" x14ac:dyDescent="0.2">
      <c r="A20" s="23" t="s">
        <v>570</v>
      </c>
      <c r="B20" s="24" t="s">
        <v>577</v>
      </c>
      <c r="C20" s="24">
        <v>85.32</v>
      </c>
    </row>
    <row r="21" spans="1:3" x14ac:dyDescent="0.2">
      <c r="A21" s="23" t="s">
        <v>570</v>
      </c>
      <c r="B21" s="24" t="s">
        <v>577</v>
      </c>
      <c r="C21" s="24">
        <v>85.32</v>
      </c>
    </row>
    <row r="22" spans="1:3" x14ac:dyDescent="0.2">
      <c r="A22" s="23" t="s">
        <v>570</v>
      </c>
      <c r="B22" s="24" t="s">
        <v>577</v>
      </c>
      <c r="C22" s="24">
        <v>85.32</v>
      </c>
    </row>
    <row r="23" spans="1:3" x14ac:dyDescent="0.2">
      <c r="A23" s="23" t="s">
        <v>570</v>
      </c>
      <c r="B23" s="24" t="s">
        <v>577</v>
      </c>
      <c r="C23" s="24">
        <v>85.32</v>
      </c>
    </row>
    <row r="24" spans="1:3" x14ac:dyDescent="0.2">
      <c r="A24" s="23" t="s">
        <v>570</v>
      </c>
      <c r="B24" s="24" t="s">
        <v>577</v>
      </c>
      <c r="C24" s="24">
        <v>85.32</v>
      </c>
    </row>
    <row r="25" spans="1:3" x14ac:dyDescent="0.2">
      <c r="A25" s="23" t="s">
        <v>570</v>
      </c>
      <c r="B25" s="24" t="s">
        <v>578</v>
      </c>
      <c r="C25" s="24">
        <f>422.6*1.15</f>
        <v>485.99</v>
      </c>
    </row>
    <row r="26" spans="1:3" x14ac:dyDescent="0.2">
      <c r="A26" s="23" t="s">
        <v>570</v>
      </c>
      <c r="B26" s="24" t="s">
        <v>578</v>
      </c>
      <c r="C26" s="24">
        <f>422.6*1.15</f>
        <v>485.99</v>
      </c>
    </row>
    <row r="27" spans="1:3" x14ac:dyDescent="0.2">
      <c r="A27" s="23" t="s">
        <v>570</v>
      </c>
      <c r="B27" s="24" t="s">
        <v>579</v>
      </c>
      <c r="C27" s="24">
        <v>4226.71</v>
      </c>
    </row>
    <row r="28" spans="1:3" x14ac:dyDescent="0.2">
      <c r="A28" s="23" t="s">
        <v>570</v>
      </c>
      <c r="B28" s="24" t="s">
        <v>579</v>
      </c>
      <c r="C28" s="24">
        <v>4226.71</v>
      </c>
    </row>
    <row r="29" spans="1:3" x14ac:dyDescent="0.2">
      <c r="A29" s="23" t="s">
        <v>570</v>
      </c>
      <c r="B29" s="24" t="s">
        <v>579</v>
      </c>
      <c r="C29" s="24">
        <v>4226.71</v>
      </c>
    </row>
    <row r="30" spans="1:3" x14ac:dyDescent="0.2">
      <c r="A30" s="23" t="s">
        <v>570</v>
      </c>
      <c r="B30" s="24" t="s">
        <v>579</v>
      </c>
      <c r="C30" s="24">
        <v>4226.71</v>
      </c>
    </row>
    <row r="31" spans="1:3" x14ac:dyDescent="0.2">
      <c r="A31" s="23" t="s">
        <v>570</v>
      </c>
      <c r="B31" s="24" t="s">
        <v>580</v>
      </c>
      <c r="C31" s="24">
        <v>2450.59</v>
      </c>
    </row>
    <row r="32" spans="1:3" x14ac:dyDescent="0.2">
      <c r="A32" s="23" t="s">
        <v>570</v>
      </c>
      <c r="B32" s="24" t="s">
        <v>580</v>
      </c>
      <c r="C32" s="24">
        <v>2451.59</v>
      </c>
    </row>
    <row r="33" spans="1:3" x14ac:dyDescent="0.2">
      <c r="A33" s="23" t="s">
        <v>570</v>
      </c>
      <c r="B33" s="24" t="s">
        <v>581</v>
      </c>
      <c r="C33" s="24">
        <v>10790.62</v>
      </c>
    </row>
    <row r="34" spans="1:3" x14ac:dyDescent="0.2">
      <c r="A34" s="23" t="s">
        <v>570</v>
      </c>
      <c r="B34" s="24" t="s">
        <v>581</v>
      </c>
      <c r="C34" s="24">
        <v>10790.62</v>
      </c>
    </row>
    <row r="35" spans="1:3" x14ac:dyDescent="0.2">
      <c r="A35" s="23" t="s">
        <v>570</v>
      </c>
      <c r="B35" s="24" t="s">
        <v>582</v>
      </c>
      <c r="C35" s="24">
        <v>3985.27</v>
      </c>
    </row>
    <row r="36" spans="1:3" x14ac:dyDescent="0.2">
      <c r="A36" s="23" t="s">
        <v>570</v>
      </c>
      <c r="B36" s="24" t="s">
        <v>582</v>
      </c>
      <c r="C36" s="24">
        <v>3985.27</v>
      </c>
    </row>
    <row r="37" spans="1:3" x14ac:dyDescent="0.2">
      <c r="A37" s="23" t="s">
        <v>570</v>
      </c>
      <c r="B37" s="24" t="s">
        <v>583</v>
      </c>
      <c r="C37" s="24">
        <v>5872.82</v>
      </c>
    </row>
    <row r="38" spans="1:3" x14ac:dyDescent="0.2">
      <c r="A38" s="23" t="s">
        <v>570</v>
      </c>
      <c r="B38" s="24" t="s">
        <v>583</v>
      </c>
      <c r="C38" s="24">
        <v>5872.82</v>
      </c>
    </row>
    <row r="39" spans="1:3" x14ac:dyDescent="0.2">
      <c r="A39" s="23" t="s">
        <v>570</v>
      </c>
      <c r="B39" s="24" t="s">
        <v>584</v>
      </c>
      <c r="C39" s="24">
        <v>29108</v>
      </c>
    </row>
    <row r="40" spans="1:3" x14ac:dyDescent="0.2">
      <c r="A40" s="23" t="s">
        <v>570</v>
      </c>
      <c r="B40" s="24" t="s">
        <v>585</v>
      </c>
      <c r="C40" s="24">
        <v>46159.51</v>
      </c>
    </row>
    <row r="41" spans="1:3" x14ac:dyDescent="0.2">
      <c r="A41" s="23" t="s">
        <v>570</v>
      </c>
      <c r="B41" s="24" t="s">
        <v>585</v>
      </c>
      <c r="C41" s="24">
        <v>46159.5</v>
      </c>
    </row>
    <row r="42" spans="1:3" x14ac:dyDescent="0.2">
      <c r="A42" s="23" t="s">
        <v>570</v>
      </c>
      <c r="B42" s="24" t="s">
        <v>586</v>
      </c>
      <c r="C42" s="24">
        <v>3969.63</v>
      </c>
    </row>
    <row r="43" spans="1:3" x14ac:dyDescent="0.2">
      <c r="A43" s="23" t="s">
        <v>570</v>
      </c>
      <c r="B43" s="24" t="s">
        <v>586</v>
      </c>
      <c r="C43" s="24">
        <v>3969.63</v>
      </c>
    </row>
    <row r="44" spans="1:3" x14ac:dyDescent="0.2">
      <c r="A44" s="23" t="s">
        <v>570</v>
      </c>
      <c r="B44" s="24" t="s">
        <v>587</v>
      </c>
      <c r="C44" s="24">
        <v>3829.85</v>
      </c>
    </row>
    <row r="45" spans="1:3" x14ac:dyDescent="0.2">
      <c r="A45" s="23" t="s">
        <v>570</v>
      </c>
      <c r="B45" s="24" t="s">
        <v>587</v>
      </c>
      <c r="C45" s="24">
        <v>3829.85</v>
      </c>
    </row>
    <row r="46" spans="1:3" x14ac:dyDescent="0.2">
      <c r="A46" s="23" t="s">
        <v>570</v>
      </c>
      <c r="B46" s="24" t="s">
        <v>588</v>
      </c>
      <c r="C46" s="24">
        <v>1103.5999999999999</v>
      </c>
    </row>
    <row r="47" spans="1:3" x14ac:dyDescent="0.2">
      <c r="A47" s="23" t="s">
        <v>570</v>
      </c>
      <c r="B47" s="24" t="s">
        <v>588</v>
      </c>
      <c r="C47" s="24">
        <v>1103.5999999999999</v>
      </c>
    </row>
    <row r="48" spans="1:3" x14ac:dyDescent="0.2">
      <c r="A48" s="23" t="s">
        <v>570</v>
      </c>
      <c r="B48" s="24" t="s">
        <v>589</v>
      </c>
      <c r="C48" s="24">
        <v>4575.68</v>
      </c>
    </row>
    <row r="49" spans="1:3" x14ac:dyDescent="0.2">
      <c r="A49" s="23" t="s">
        <v>570</v>
      </c>
      <c r="B49" s="24" t="s">
        <v>589</v>
      </c>
      <c r="C49" s="24">
        <v>4575.68</v>
      </c>
    </row>
    <row r="50" spans="1:3" x14ac:dyDescent="0.2">
      <c r="A50" s="23" t="s">
        <v>570</v>
      </c>
      <c r="B50" s="24" t="s">
        <v>590</v>
      </c>
      <c r="C50" s="24">
        <v>1260.2</v>
      </c>
    </row>
    <row r="51" spans="1:3" x14ac:dyDescent="0.2">
      <c r="A51" s="23" t="s">
        <v>570</v>
      </c>
      <c r="B51" s="24" t="s">
        <v>591</v>
      </c>
      <c r="C51" s="24">
        <v>1668.9</v>
      </c>
    </row>
    <row r="52" spans="1:3" x14ac:dyDescent="0.2">
      <c r="A52" s="23" t="s">
        <v>570</v>
      </c>
      <c r="B52" s="24" t="s">
        <v>591</v>
      </c>
      <c r="C52" s="24">
        <v>1668.9</v>
      </c>
    </row>
    <row r="53" spans="1:3" x14ac:dyDescent="0.2">
      <c r="A53" s="23" t="s">
        <v>570</v>
      </c>
      <c r="B53" s="24" t="s">
        <v>592</v>
      </c>
      <c r="C53" s="24">
        <v>6992.06</v>
      </c>
    </row>
    <row r="54" spans="1:3" x14ac:dyDescent="0.2">
      <c r="A54" s="23" t="s">
        <v>570</v>
      </c>
      <c r="B54" s="24" t="s">
        <v>592</v>
      </c>
      <c r="C54" s="24">
        <v>6992.06</v>
      </c>
    </row>
    <row r="55" spans="1:3" x14ac:dyDescent="0.2">
      <c r="A55" s="23" t="s">
        <v>570</v>
      </c>
      <c r="B55" s="24" t="s">
        <v>592</v>
      </c>
      <c r="C55" s="24">
        <v>6992.06</v>
      </c>
    </row>
    <row r="56" spans="1:3" x14ac:dyDescent="0.2">
      <c r="A56" s="23" t="s">
        <v>570</v>
      </c>
      <c r="B56" s="24" t="s">
        <v>593</v>
      </c>
      <c r="C56" s="24">
        <v>8850.2900000000009</v>
      </c>
    </row>
    <row r="57" spans="1:3" x14ac:dyDescent="0.2">
      <c r="A57" s="23" t="s">
        <v>570</v>
      </c>
      <c r="B57" s="24" t="s">
        <v>593</v>
      </c>
      <c r="C57" s="24">
        <v>8850.2900000000009</v>
      </c>
    </row>
    <row r="58" spans="1:3" x14ac:dyDescent="0.2">
      <c r="A58" s="23" t="s">
        <v>570</v>
      </c>
      <c r="B58" s="24" t="s">
        <v>594</v>
      </c>
      <c r="C58" s="24">
        <v>175.95</v>
      </c>
    </row>
    <row r="59" spans="1:3" x14ac:dyDescent="0.2">
      <c r="A59" s="23" t="s">
        <v>570</v>
      </c>
      <c r="B59" s="24" t="s">
        <v>594</v>
      </c>
      <c r="C59" s="24">
        <v>175.95</v>
      </c>
    </row>
    <row r="60" spans="1:3" x14ac:dyDescent="0.2">
      <c r="A60" s="23" t="s">
        <v>570</v>
      </c>
      <c r="B60" s="24" t="s">
        <v>594</v>
      </c>
      <c r="C60" s="24">
        <v>175.95</v>
      </c>
    </row>
    <row r="61" spans="1:3" x14ac:dyDescent="0.2">
      <c r="A61" s="23" t="s">
        <v>570</v>
      </c>
      <c r="B61" s="24" t="s">
        <v>594</v>
      </c>
      <c r="C61" s="24">
        <v>175.95</v>
      </c>
    </row>
    <row r="62" spans="1:3" x14ac:dyDescent="0.2">
      <c r="A62" s="23" t="s">
        <v>570</v>
      </c>
      <c r="B62" s="24" t="s">
        <v>594</v>
      </c>
      <c r="C62" s="24">
        <v>175.95</v>
      </c>
    </row>
    <row r="63" spans="1:3" x14ac:dyDescent="0.2">
      <c r="A63" s="23" t="s">
        <v>570</v>
      </c>
      <c r="B63" s="24" t="s">
        <v>595</v>
      </c>
      <c r="C63" s="24">
        <v>2900</v>
      </c>
    </row>
    <row r="64" spans="1:3" x14ac:dyDescent="0.2">
      <c r="A64" s="23" t="s">
        <v>570</v>
      </c>
      <c r="B64" s="24" t="s">
        <v>596</v>
      </c>
      <c r="C64" s="24">
        <v>3200</v>
      </c>
    </row>
    <row r="65" spans="1:3" x14ac:dyDescent="0.2">
      <c r="A65" s="23" t="s">
        <v>570</v>
      </c>
      <c r="B65" s="24" t="s">
        <v>597</v>
      </c>
      <c r="C65" s="24">
        <v>1900</v>
      </c>
    </row>
    <row r="66" spans="1:3" x14ac:dyDescent="0.2">
      <c r="A66" s="23" t="s">
        <v>570</v>
      </c>
      <c r="B66" s="24" t="s">
        <v>598</v>
      </c>
      <c r="C66" s="24">
        <v>3000</v>
      </c>
    </row>
    <row r="67" spans="1:3" x14ac:dyDescent="0.2">
      <c r="A67" s="23" t="s">
        <v>570</v>
      </c>
      <c r="B67" s="24" t="s">
        <v>599</v>
      </c>
      <c r="C67" s="24">
        <f>6500*1.15</f>
        <v>7474.9999999999991</v>
      </c>
    </row>
    <row r="68" spans="1:3" ht="25.5" x14ac:dyDescent="0.2">
      <c r="A68" s="23" t="s">
        <v>570</v>
      </c>
      <c r="B68" s="24" t="s">
        <v>600</v>
      </c>
      <c r="C68" s="24">
        <v>6187</v>
      </c>
    </row>
    <row r="69" spans="1:3" x14ac:dyDescent="0.2">
      <c r="A69" s="23" t="s">
        <v>570</v>
      </c>
      <c r="B69" s="24" t="s">
        <v>601</v>
      </c>
      <c r="C69" s="24">
        <v>562.99</v>
      </c>
    </row>
    <row r="70" spans="1:3" x14ac:dyDescent="0.2">
      <c r="A70" s="23" t="s">
        <v>570</v>
      </c>
      <c r="B70" s="24" t="s">
        <v>602</v>
      </c>
      <c r="C70" s="24">
        <f>2130*1.15</f>
        <v>2449.5</v>
      </c>
    </row>
    <row r="71" spans="1:3" x14ac:dyDescent="0.2">
      <c r="A71" s="23" t="s">
        <v>570</v>
      </c>
      <c r="B71" s="24" t="s">
        <v>603</v>
      </c>
      <c r="C71" s="24">
        <f>475*1.15</f>
        <v>546.25</v>
      </c>
    </row>
    <row r="72" spans="1:3" ht="25.5" x14ac:dyDescent="0.2">
      <c r="A72" s="23" t="s">
        <v>570</v>
      </c>
      <c r="B72" s="24" t="s">
        <v>604</v>
      </c>
      <c r="C72" s="24">
        <f>4783*1.15</f>
        <v>5500.45</v>
      </c>
    </row>
    <row r="73" spans="1:3" x14ac:dyDescent="0.2">
      <c r="A73" s="23" t="s">
        <v>570</v>
      </c>
      <c r="B73" s="24" t="s">
        <v>605</v>
      </c>
      <c r="C73" s="24">
        <f>25167*1.15</f>
        <v>28942.05</v>
      </c>
    </row>
    <row r="74" spans="1:3" x14ac:dyDescent="0.2">
      <c r="A74" s="23" t="s">
        <v>570</v>
      </c>
      <c r="B74" s="24" t="s">
        <v>606</v>
      </c>
      <c r="C74" s="24">
        <f>1850*1.15</f>
        <v>2127.5</v>
      </c>
    </row>
    <row r="75" spans="1:3" ht="38.25" x14ac:dyDescent="0.2">
      <c r="A75" s="23" t="s">
        <v>570</v>
      </c>
      <c r="B75" s="24" t="s">
        <v>607</v>
      </c>
      <c r="C75" s="24">
        <f>34085*1.15</f>
        <v>39197.75</v>
      </c>
    </row>
    <row r="76" spans="1:3" x14ac:dyDescent="0.2">
      <c r="A76" s="23" t="s">
        <v>570</v>
      </c>
      <c r="B76" s="24" t="s">
        <v>608</v>
      </c>
      <c r="C76" s="24">
        <f>48000*1.15</f>
        <v>55199.999999999993</v>
      </c>
    </row>
    <row r="77" spans="1:3" x14ac:dyDescent="0.2">
      <c r="A77" s="23" t="s">
        <v>570</v>
      </c>
      <c r="B77" s="24" t="s">
        <v>609</v>
      </c>
      <c r="C77" s="24">
        <f>68600*1.15</f>
        <v>78890</v>
      </c>
    </row>
    <row r="78" spans="1:3" x14ac:dyDescent="0.2">
      <c r="A78" s="23" t="s">
        <v>570</v>
      </c>
      <c r="B78" s="24" t="s">
        <v>610</v>
      </c>
      <c r="C78" s="24">
        <f>6300*1.15</f>
        <v>7244.9999999999991</v>
      </c>
    </row>
    <row r="79" spans="1:3" x14ac:dyDescent="0.2">
      <c r="A79" s="23" t="s">
        <v>570</v>
      </c>
      <c r="B79" s="24" t="s">
        <v>611</v>
      </c>
      <c r="C79" s="24">
        <f>20500*1.15</f>
        <v>23574.999999999996</v>
      </c>
    </row>
    <row r="80" spans="1:3" ht="25.5" x14ac:dyDescent="0.2">
      <c r="A80" s="23" t="s">
        <v>570</v>
      </c>
      <c r="B80" s="24" t="s">
        <v>612</v>
      </c>
      <c r="C80" s="24">
        <f>1903*1.15</f>
        <v>2188.4499999999998</v>
      </c>
    </row>
    <row r="81" spans="1:3" x14ac:dyDescent="0.2">
      <c r="A81" s="23" t="s">
        <v>570</v>
      </c>
      <c r="B81" s="24" t="s">
        <v>613</v>
      </c>
      <c r="C81" s="24">
        <v>58980.9</v>
      </c>
    </row>
    <row r="82" spans="1:3" x14ac:dyDescent="0.2">
      <c r="A82" s="23" t="s">
        <v>570</v>
      </c>
      <c r="B82" s="24" t="s">
        <v>614</v>
      </c>
      <c r="C82" s="24">
        <v>1683.92</v>
      </c>
    </row>
    <row r="83" spans="1:3" x14ac:dyDescent="0.2">
      <c r="A83" s="23" t="s">
        <v>570</v>
      </c>
      <c r="B83" s="24" t="s">
        <v>615</v>
      </c>
      <c r="C83" s="24">
        <v>4510.75</v>
      </c>
    </row>
    <row r="84" spans="1:3" x14ac:dyDescent="0.2">
      <c r="A84" s="23" t="s">
        <v>570</v>
      </c>
      <c r="B84" s="24" t="s">
        <v>616</v>
      </c>
      <c r="C84" s="24">
        <f>4330*1.15</f>
        <v>4979.5</v>
      </c>
    </row>
    <row r="85" spans="1:3" x14ac:dyDescent="0.2">
      <c r="A85" s="23" t="s">
        <v>570</v>
      </c>
      <c r="B85" s="24" t="s">
        <v>617</v>
      </c>
      <c r="C85" s="24">
        <f>1200*1.15</f>
        <v>1380</v>
      </c>
    </row>
    <row r="86" spans="1:3" x14ac:dyDescent="0.2">
      <c r="A86" s="23" t="s">
        <v>570</v>
      </c>
      <c r="B86" s="24" t="s">
        <v>618</v>
      </c>
      <c r="C86" s="24">
        <f>1013*1.15</f>
        <v>1164.9499999999998</v>
      </c>
    </row>
    <row r="87" spans="1:3" x14ac:dyDescent="0.2">
      <c r="A87" s="23" t="s">
        <v>570</v>
      </c>
      <c r="B87" s="24" t="s">
        <v>619</v>
      </c>
      <c r="C87" s="24">
        <f>165885*1.15</f>
        <v>190767.74999999997</v>
      </c>
    </row>
    <row r="88" spans="1:3" ht="63.75" x14ac:dyDescent="0.2">
      <c r="A88" s="23" t="s">
        <v>570</v>
      </c>
      <c r="B88" s="24" t="s">
        <v>620</v>
      </c>
      <c r="C88" s="24">
        <v>47261.32</v>
      </c>
    </row>
    <row r="89" spans="1:3" x14ac:dyDescent="0.2">
      <c r="A89" s="23" t="s">
        <v>570</v>
      </c>
      <c r="B89" s="24" t="s">
        <v>621</v>
      </c>
      <c r="C89" s="24">
        <v>6885</v>
      </c>
    </row>
    <row r="90" spans="1:3" ht="76.5" x14ac:dyDescent="0.2">
      <c r="A90" s="23" t="s">
        <v>570</v>
      </c>
      <c r="B90" s="24" t="s">
        <v>622</v>
      </c>
      <c r="C90" s="24">
        <v>139966.5</v>
      </c>
    </row>
    <row r="91" spans="1:3" x14ac:dyDescent="0.2">
      <c r="A91" s="23" t="s">
        <v>570</v>
      </c>
      <c r="B91" s="24" t="s">
        <v>623</v>
      </c>
      <c r="C91" s="24">
        <f>10700*1.15</f>
        <v>12304.999999999998</v>
      </c>
    </row>
    <row r="92" spans="1:3" x14ac:dyDescent="0.2">
      <c r="A92" s="23" t="s">
        <v>570</v>
      </c>
      <c r="B92" s="24" t="s">
        <v>624</v>
      </c>
      <c r="C92" s="24">
        <f>4356.68*1.15</f>
        <v>5010.1819999999998</v>
      </c>
    </row>
    <row r="93" spans="1:3" x14ac:dyDescent="0.2">
      <c r="A93" s="23" t="s">
        <v>570</v>
      </c>
      <c r="B93" s="24" t="s">
        <v>625</v>
      </c>
      <c r="C93" s="24">
        <f>977*1.15</f>
        <v>1123.55</v>
      </c>
    </row>
    <row r="94" spans="1:3" x14ac:dyDescent="0.2">
      <c r="A94" s="23" t="s">
        <v>570</v>
      </c>
      <c r="B94" s="24" t="s">
        <v>626</v>
      </c>
      <c r="C94" s="24">
        <f>5070*1.15</f>
        <v>5830.5</v>
      </c>
    </row>
    <row r="95" spans="1:3" x14ac:dyDescent="0.2">
      <c r="A95" s="23" t="s">
        <v>570</v>
      </c>
      <c r="B95" s="24" t="s">
        <v>627</v>
      </c>
      <c r="C95" s="24">
        <f>13739.13*1.15</f>
        <v>15799.999499999998</v>
      </c>
    </row>
    <row r="96" spans="1:3" x14ac:dyDescent="0.2">
      <c r="A96" s="23" t="s">
        <v>570</v>
      </c>
      <c r="B96" s="24" t="s">
        <v>628</v>
      </c>
      <c r="C96" s="24">
        <v>3450</v>
      </c>
    </row>
    <row r="97" spans="1:3" x14ac:dyDescent="0.2">
      <c r="A97" s="23" t="s">
        <v>570</v>
      </c>
      <c r="B97" s="24" t="s">
        <v>629</v>
      </c>
      <c r="C97" s="24">
        <v>7063.48</v>
      </c>
    </row>
    <row r="98" spans="1:3" x14ac:dyDescent="0.2">
      <c r="A98" s="23" t="s">
        <v>570</v>
      </c>
      <c r="B98" s="24" t="s">
        <v>630</v>
      </c>
      <c r="C98" s="24">
        <v>13365</v>
      </c>
    </row>
    <row r="99" spans="1:3" x14ac:dyDescent="0.2">
      <c r="A99" s="23" t="s">
        <v>570</v>
      </c>
      <c r="B99" s="24" t="s">
        <v>631</v>
      </c>
      <c r="C99" s="24">
        <v>7970</v>
      </c>
    </row>
    <row r="100" spans="1:3" x14ac:dyDescent="0.2">
      <c r="A100" s="23" t="s">
        <v>570</v>
      </c>
      <c r="B100" s="24" t="s">
        <v>632</v>
      </c>
      <c r="C100" s="24">
        <v>3168</v>
      </c>
    </row>
    <row r="101" spans="1:3" x14ac:dyDescent="0.2">
      <c r="A101" s="23" t="s">
        <v>570</v>
      </c>
      <c r="B101" s="24" t="s">
        <v>632</v>
      </c>
      <c r="C101" s="24">
        <v>3168</v>
      </c>
    </row>
    <row r="102" spans="1:3" x14ac:dyDescent="0.2">
      <c r="A102" s="23" t="s">
        <v>570</v>
      </c>
      <c r="B102" s="24" t="s">
        <v>632</v>
      </c>
      <c r="C102" s="24">
        <v>3168</v>
      </c>
    </row>
    <row r="103" spans="1:3" ht="38.25" x14ac:dyDescent="0.2">
      <c r="A103" s="23" t="s">
        <v>570</v>
      </c>
      <c r="B103" s="24" t="s">
        <v>633</v>
      </c>
      <c r="C103" s="24">
        <v>74628</v>
      </c>
    </row>
    <row r="104" spans="1:3" ht="25.5" x14ac:dyDescent="0.2">
      <c r="A104" s="23" t="s">
        <v>570</v>
      </c>
      <c r="B104" s="24" t="s">
        <v>634</v>
      </c>
      <c r="C104" s="24">
        <v>2500</v>
      </c>
    </row>
    <row r="105" spans="1:3" ht="51" x14ac:dyDescent="0.2">
      <c r="A105" s="23" t="s">
        <v>570</v>
      </c>
      <c r="B105" s="24" t="s">
        <v>635</v>
      </c>
      <c r="C105" s="24">
        <v>101000</v>
      </c>
    </row>
    <row r="106" spans="1:3" x14ac:dyDescent="0.2">
      <c r="A106" s="23" t="s">
        <v>570</v>
      </c>
      <c r="B106" s="24" t="s">
        <v>636</v>
      </c>
      <c r="C106" s="24">
        <v>1215.5</v>
      </c>
    </row>
    <row r="107" spans="1:3" x14ac:dyDescent="0.2">
      <c r="A107" s="23" t="s">
        <v>570</v>
      </c>
      <c r="B107" s="24" t="s">
        <v>636</v>
      </c>
      <c r="C107" s="24">
        <v>1215.5</v>
      </c>
    </row>
    <row r="108" spans="1:3" x14ac:dyDescent="0.2">
      <c r="A108" s="23" t="s">
        <v>570</v>
      </c>
      <c r="B108" s="24" t="s">
        <v>637</v>
      </c>
      <c r="C108" s="24">
        <v>73404.009999999995</v>
      </c>
    </row>
    <row r="109" spans="1:3" x14ac:dyDescent="0.2">
      <c r="A109" s="23" t="s">
        <v>570</v>
      </c>
      <c r="B109" s="24" t="s">
        <v>638</v>
      </c>
      <c r="C109" s="24">
        <v>57840</v>
      </c>
    </row>
    <row r="110" spans="1:3" x14ac:dyDescent="0.2">
      <c r="A110" s="23"/>
      <c r="B110" s="29" t="s">
        <v>325</v>
      </c>
      <c r="C110" s="24">
        <f>SUM(C7:C109)</f>
        <v>1436376.4314999999</v>
      </c>
    </row>
    <row r="111" spans="1:3" ht="13.5" thickBot="1" x14ac:dyDescent="0.25">
      <c r="A111" s="16"/>
      <c r="B111" s="17"/>
      <c r="C111" s="17"/>
    </row>
    <row r="112" spans="1:3" x14ac:dyDescent="0.2">
      <c r="A112" s="18"/>
      <c r="B112" s="18"/>
      <c r="C112" s="18"/>
    </row>
    <row r="115" spans="2:3" x14ac:dyDescent="0.2">
      <c r="B115" s="19"/>
      <c r="C115" s="19"/>
    </row>
    <row r="116" spans="2:3" x14ac:dyDescent="0.2">
      <c r="B116" s="19"/>
      <c r="C116" s="19"/>
    </row>
    <row r="117" spans="2:3" x14ac:dyDescent="0.2">
      <c r="B117" s="19"/>
      <c r="C117" s="19"/>
    </row>
    <row r="119" spans="2:3" x14ac:dyDescent="0.2">
      <c r="B119" s="20"/>
    </row>
    <row r="120" spans="2:3" ht="12.75" customHeight="1" x14ac:dyDescent="0.2">
      <c r="B120" s="21"/>
      <c r="C120" s="21"/>
    </row>
    <row r="121" spans="2:3" ht="12.75" customHeight="1" x14ac:dyDescent="0.2">
      <c r="B121" s="21"/>
      <c r="C121" s="21"/>
    </row>
    <row r="132" s="22" customFormat="1" ht="11.25" x14ac:dyDescent="0.25"/>
  </sheetData>
  <pageMargins left="0.7" right="0.7" top="0.75" bottom="0.75" header="0.3" footer="0.3"/>
  <pageSetup scale="54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8"/>
  <sheetViews>
    <sheetView topLeftCell="A10" zoomScale="86" zoomScaleNormal="86" workbookViewId="0">
      <selection activeCell="E37" sqref="E37"/>
    </sheetView>
  </sheetViews>
  <sheetFormatPr baseColWidth="10" defaultRowHeight="12.75" x14ac:dyDescent="0.2"/>
  <cols>
    <col min="1" max="1" width="47.5703125" style="4" customWidth="1"/>
    <col min="2" max="2" width="99.85546875" style="4" customWidth="1"/>
    <col min="3" max="3" width="34.8554687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38.1" customHeight="1" x14ac:dyDescent="0.2">
      <c r="A7" s="23" t="s">
        <v>639</v>
      </c>
      <c r="B7" s="24" t="s">
        <v>640</v>
      </c>
      <c r="C7" s="24">
        <v>11000</v>
      </c>
    </row>
    <row r="8" spans="1:8" ht="38.1" customHeight="1" x14ac:dyDescent="0.2">
      <c r="A8" s="23" t="s">
        <v>639</v>
      </c>
      <c r="B8" s="24" t="s">
        <v>641</v>
      </c>
      <c r="C8" s="24">
        <v>8800</v>
      </c>
    </row>
    <row r="9" spans="1:8" ht="38.1" customHeight="1" x14ac:dyDescent="0.2">
      <c r="A9" s="23" t="s">
        <v>639</v>
      </c>
      <c r="B9" s="24" t="s">
        <v>642</v>
      </c>
      <c r="C9" s="24">
        <v>8800</v>
      </c>
    </row>
    <row r="10" spans="1:8" ht="38.1" customHeight="1" x14ac:dyDescent="0.2">
      <c r="A10" s="23" t="s">
        <v>639</v>
      </c>
      <c r="B10" s="24" t="s">
        <v>643</v>
      </c>
      <c r="C10" s="24">
        <v>8800</v>
      </c>
    </row>
    <row r="11" spans="1:8" ht="38.1" customHeight="1" x14ac:dyDescent="0.2">
      <c r="A11" s="23" t="s">
        <v>639</v>
      </c>
      <c r="B11" s="24" t="s">
        <v>644</v>
      </c>
      <c r="C11" s="24">
        <v>8800</v>
      </c>
    </row>
    <row r="12" spans="1:8" ht="38.1" customHeight="1" x14ac:dyDescent="0.2">
      <c r="A12" s="23" t="s">
        <v>639</v>
      </c>
      <c r="B12" s="24" t="s">
        <v>645</v>
      </c>
      <c r="C12" s="24">
        <v>8800</v>
      </c>
    </row>
    <row r="13" spans="1:8" ht="38.1" customHeight="1" x14ac:dyDescent="0.2">
      <c r="A13" s="23" t="s">
        <v>639</v>
      </c>
      <c r="B13" s="24" t="s">
        <v>646</v>
      </c>
      <c r="C13" s="24">
        <v>8800</v>
      </c>
    </row>
    <row r="14" spans="1:8" ht="38.1" customHeight="1" x14ac:dyDescent="0.2">
      <c r="A14" s="23" t="s">
        <v>639</v>
      </c>
      <c r="B14" s="24" t="s">
        <v>647</v>
      </c>
      <c r="C14" s="24">
        <v>8800</v>
      </c>
    </row>
    <row r="15" spans="1:8" ht="38.25" x14ac:dyDescent="0.2">
      <c r="A15" s="23" t="s">
        <v>639</v>
      </c>
      <c r="B15" s="24" t="s">
        <v>648</v>
      </c>
      <c r="C15" s="24">
        <v>199280.8</v>
      </c>
    </row>
    <row r="16" spans="1:8" x14ac:dyDescent="0.2">
      <c r="A16" s="23"/>
      <c r="B16" s="24" t="s">
        <v>540</v>
      </c>
      <c r="C16" s="24">
        <f>SUM(C7:C15)</f>
        <v>271880.8</v>
      </c>
    </row>
    <row r="17" spans="1:3" ht="13.5" thickBot="1" x14ac:dyDescent="0.25">
      <c r="A17" s="16"/>
      <c r="B17" s="17"/>
      <c r="C17" s="17"/>
    </row>
    <row r="18" spans="1:3" x14ac:dyDescent="0.2">
      <c r="A18" s="18"/>
      <c r="B18" s="18"/>
      <c r="C18" s="18"/>
    </row>
    <row r="21" spans="1:3" x14ac:dyDescent="0.2">
      <c r="B21" s="19"/>
      <c r="C21" s="19"/>
    </row>
    <row r="22" spans="1:3" x14ac:dyDescent="0.2">
      <c r="B22" s="19"/>
      <c r="C22" s="19"/>
    </row>
    <row r="23" spans="1:3" x14ac:dyDescent="0.2">
      <c r="B23" s="19"/>
      <c r="C23" s="19"/>
    </row>
    <row r="25" spans="1:3" x14ac:dyDescent="0.2">
      <c r="B25" s="20"/>
    </row>
    <row r="26" spans="1:3" ht="12.75" customHeight="1" x14ac:dyDescent="0.2">
      <c r="B26" s="21"/>
      <c r="C26" s="21"/>
    </row>
    <row r="27" spans="1:3" ht="12.75" customHeight="1" x14ac:dyDescent="0.2">
      <c r="B27" s="21"/>
      <c r="C27" s="21"/>
    </row>
    <row r="38" s="22" customFormat="1" ht="11.25" x14ac:dyDescent="0.25"/>
  </sheetData>
  <pageMargins left="0.7" right="0.7" top="0.75" bottom="0.75" header="0.3" footer="0.3"/>
  <pageSetup scale="46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97"/>
  <sheetViews>
    <sheetView topLeftCell="A58" workbookViewId="0">
      <selection activeCell="C87" sqref="C87"/>
    </sheetView>
  </sheetViews>
  <sheetFormatPr baseColWidth="10" defaultRowHeight="12.75" x14ac:dyDescent="0.2"/>
  <cols>
    <col min="1" max="1" width="42.140625" style="4" customWidth="1"/>
    <col min="2" max="2" width="82.140625" style="4" customWidth="1"/>
    <col min="3" max="3" width="41.570312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8" customHeight="1" x14ac:dyDescent="0.2">
      <c r="A7" s="23" t="s">
        <v>649</v>
      </c>
      <c r="B7" s="24" t="s">
        <v>650</v>
      </c>
      <c r="C7" s="24">
        <f>12469.67*1.15</f>
        <v>14340.120499999999</v>
      </c>
    </row>
    <row r="8" spans="1:8" ht="18" customHeight="1" x14ac:dyDescent="0.2">
      <c r="A8" s="23" t="s">
        <v>649</v>
      </c>
      <c r="B8" s="24" t="s">
        <v>651</v>
      </c>
      <c r="C8" s="24">
        <v>4500</v>
      </c>
    </row>
    <row r="9" spans="1:8" ht="18" customHeight="1" x14ac:dyDescent="0.2">
      <c r="A9" s="23" t="s">
        <v>649</v>
      </c>
      <c r="B9" s="24" t="s">
        <v>652</v>
      </c>
      <c r="C9" s="24">
        <v>6145.81</v>
      </c>
    </row>
    <row r="10" spans="1:8" ht="18" customHeight="1" x14ac:dyDescent="0.2">
      <c r="A10" s="23" t="s">
        <v>649</v>
      </c>
      <c r="B10" s="24" t="s">
        <v>653</v>
      </c>
      <c r="C10" s="24">
        <v>1506000</v>
      </c>
    </row>
    <row r="11" spans="1:8" ht="18" customHeight="1" x14ac:dyDescent="0.2">
      <c r="A11" s="23" t="s">
        <v>649</v>
      </c>
      <c r="B11" s="24" t="s">
        <v>654</v>
      </c>
      <c r="C11" s="24">
        <v>12702</v>
      </c>
    </row>
    <row r="12" spans="1:8" ht="18" customHeight="1" x14ac:dyDescent="0.2">
      <c r="A12" s="23" t="s">
        <v>649</v>
      </c>
      <c r="B12" s="24" t="s">
        <v>654</v>
      </c>
      <c r="C12" s="24">
        <v>12702</v>
      </c>
    </row>
    <row r="13" spans="1:8" ht="18" customHeight="1" x14ac:dyDescent="0.2">
      <c r="A13" s="23" t="s">
        <v>649</v>
      </c>
      <c r="B13" s="24" t="s">
        <v>654</v>
      </c>
      <c r="C13" s="24">
        <v>12702</v>
      </c>
    </row>
    <row r="14" spans="1:8" ht="18" customHeight="1" x14ac:dyDescent="0.2">
      <c r="A14" s="23" t="s">
        <v>649</v>
      </c>
      <c r="B14" s="24" t="s">
        <v>654</v>
      </c>
      <c r="C14" s="24">
        <v>12702</v>
      </c>
    </row>
    <row r="15" spans="1:8" ht="18" customHeight="1" x14ac:dyDescent="0.2">
      <c r="A15" s="23" t="s">
        <v>649</v>
      </c>
      <c r="B15" s="24" t="s">
        <v>654</v>
      </c>
      <c r="C15" s="24">
        <v>12702</v>
      </c>
    </row>
    <row r="16" spans="1:8" ht="18" customHeight="1" x14ac:dyDescent="0.2">
      <c r="A16" s="23" t="s">
        <v>649</v>
      </c>
      <c r="B16" s="24" t="s">
        <v>654</v>
      </c>
      <c r="C16" s="24">
        <v>12702</v>
      </c>
    </row>
    <row r="17" spans="1:3" ht="18" customHeight="1" x14ac:dyDescent="0.2">
      <c r="A17" s="23" t="s">
        <v>649</v>
      </c>
      <c r="B17" s="24" t="s">
        <v>654</v>
      </c>
      <c r="C17" s="24">
        <v>12702</v>
      </c>
    </row>
    <row r="18" spans="1:3" ht="18" customHeight="1" x14ac:dyDescent="0.2">
      <c r="A18" s="23" t="s">
        <v>649</v>
      </c>
      <c r="B18" s="24" t="s">
        <v>654</v>
      </c>
      <c r="C18" s="24">
        <v>12702</v>
      </c>
    </row>
    <row r="19" spans="1:3" ht="18" customHeight="1" x14ac:dyDescent="0.2">
      <c r="A19" s="23" t="s">
        <v>649</v>
      </c>
      <c r="B19" s="24" t="s">
        <v>654</v>
      </c>
      <c r="C19" s="24">
        <v>12702</v>
      </c>
    </row>
    <row r="20" spans="1:3" ht="20.100000000000001" customHeight="1" x14ac:dyDescent="0.2">
      <c r="A20" s="23" t="s">
        <v>649</v>
      </c>
      <c r="B20" s="24" t="s">
        <v>655</v>
      </c>
      <c r="C20" s="24">
        <v>12702</v>
      </c>
    </row>
    <row r="21" spans="1:3" ht="20.100000000000001" customHeight="1" x14ac:dyDescent="0.2">
      <c r="A21" s="23" t="s">
        <v>649</v>
      </c>
      <c r="B21" s="24" t="s">
        <v>655</v>
      </c>
      <c r="C21" s="24">
        <v>12702</v>
      </c>
    </row>
    <row r="22" spans="1:3" ht="20.100000000000001" customHeight="1" x14ac:dyDescent="0.2">
      <c r="A22" s="23" t="s">
        <v>649</v>
      </c>
      <c r="B22" s="24" t="s">
        <v>655</v>
      </c>
      <c r="C22" s="24">
        <v>12702</v>
      </c>
    </row>
    <row r="23" spans="1:3" ht="20.100000000000001" customHeight="1" x14ac:dyDescent="0.2">
      <c r="A23" s="23" t="s">
        <v>649</v>
      </c>
      <c r="B23" s="24" t="s">
        <v>655</v>
      </c>
      <c r="C23" s="24">
        <v>12702</v>
      </c>
    </row>
    <row r="24" spans="1:3" ht="20.100000000000001" customHeight="1" x14ac:dyDescent="0.2">
      <c r="A24" s="23" t="s">
        <v>649</v>
      </c>
      <c r="B24" s="24" t="s">
        <v>655</v>
      </c>
      <c r="C24" s="24">
        <v>12702</v>
      </c>
    </row>
    <row r="25" spans="1:3" ht="20.100000000000001" customHeight="1" x14ac:dyDescent="0.2">
      <c r="A25" s="23" t="s">
        <v>649</v>
      </c>
      <c r="B25" s="24" t="s">
        <v>655</v>
      </c>
      <c r="C25" s="24">
        <v>12702</v>
      </c>
    </row>
    <row r="26" spans="1:3" ht="20.100000000000001" customHeight="1" x14ac:dyDescent="0.2">
      <c r="A26" s="23" t="s">
        <v>649</v>
      </c>
      <c r="B26" s="24" t="s">
        <v>655</v>
      </c>
      <c r="C26" s="24">
        <v>12702</v>
      </c>
    </row>
    <row r="27" spans="1:3" ht="20.100000000000001" customHeight="1" x14ac:dyDescent="0.2">
      <c r="A27" s="23" t="s">
        <v>649</v>
      </c>
      <c r="B27" s="24" t="s">
        <v>655</v>
      </c>
      <c r="C27" s="24">
        <v>12702</v>
      </c>
    </row>
    <row r="28" spans="1:3" ht="20.100000000000001" customHeight="1" x14ac:dyDescent="0.2">
      <c r="A28" s="23" t="s">
        <v>649</v>
      </c>
      <c r="B28" s="24" t="s">
        <v>655</v>
      </c>
      <c r="C28" s="24">
        <v>12702</v>
      </c>
    </row>
    <row r="29" spans="1:3" ht="20.100000000000001" customHeight="1" x14ac:dyDescent="0.2">
      <c r="A29" s="23" t="s">
        <v>649</v>
      </c>
      <c r="B29" s="24" t="s">
        <v>655</v>
      </c>
      <c r="C29" s="24">
        <v>12702</v>
      </c>
    </row>
    <row r="30" spans="1:3" ht="21.95" customHeight="1" x14ac:dyDescent="0.2">
      <c r="A30" s="23" t="s">
        <v>649</v>
      </c>
      <c r="B30" s="24" t="s">
        <v>656</v>
      </c>
      <c r="C30" s="24">
        <f t="shared" ref="C30:C46" si="0">14900*1.16</f>
        <v>17284</v>
      </c>
    </row>
    <row r="31" spans="1:3" ht="21.95" customHeight="1" x14ac:dyDescent="0.2">
      <c r="A31" s="23" t="s">
        <v>649</v>
      </c>
      <c r="B31" s="24" t="s">
        <v>656</v>
      </c>
      <c r="C31" s="24">
        <f t="shared" si="0"/>
        <v>17284</v>
      </c>
    </row>
    <row r="32" spans="1:3" ht="21.95" customHeight="1" x14ac:dyDescent="0.2">
      <c r="A32" s="23" t="s">
        <v>649</v>
      </c>
      <c r="B32" s="24" t="s">
        <v>656</v>
      </c>
      <c r="C32" s="24">
        <f t="shared" si="0"/>
        <v>17284</v>
      </c>
    </row>
    <row r="33" spans="1:3" ht="21.95" customHeight="1" x14ac:dyDescent="0.2">
      <c r="A33" s="23" t="s">
        <v>649</v>
      </c>
      <c r="B33" s="24" t="s">
        <v>656</v>
      </c>
      <c r="C33" s="24">
        <f t="shared" si="0"/>
        <v>17284</v>
      </c>
    </row>
    <row r="34" spans="1:3" ht="21.95" customHeight="1" x14ac:dyDescent="0.2">
      <c r="A34" s="23" t="s">
        <v>649</v>
      </c>
      <c r="B34" s="24" t="s">
        <v>656</v>
      </c>
      <c r="C34" s="24">
        <f t="shared" si="0"/>
        <v>17284</v>
      </c>
    </row>
    <row r="35" spans="1:3" ht="21.95" customHeight="1" x14ac:dyDescent="0.2">
      <c r="A35" s="23" t="s">
        <v>649</v>
      </c>
      <c r="B35" s="24" t="s">
        <v>656</v>
      </c>
      <c r="C35" s="24">
        <f t="shared" si="0"/>
        <v>17284</v>
      </c>
    </row>
    <row r="36" spans="1:3" ht="21.95" customHeight="1" x14ac:dyDescent="0.2">
      <c r="A36" s="23" t="s">
        <v>649</v>
      </c>
      <c r="B36" s="24" t="s">
        <v>656</v>
      </c>
      <c r="C36" s="24">
        <f t="shared" si="0"/>
        <v>17284</v>
      </c>
    </row>
    <row r="37" spans="1:3" ht="21.95" customHeight="1" x14ac:dyDescent="0.2">
      <c r="A37" s="23" t="s">
        <v>649</v>
      </c>
      <c r="B37" s="24" t="s">
        <v>657</v>
      </c>
      <c r="C37" s="24">
        <f t="shared" si="0"/>
        <v>17284</v>
      </c>
    </row>
    <row r="38" spans="1:3" ht="21.95" customHeight="1" x14ac:dyDescent="0.2">
      <c r="A38" s="23" t="s">
        <v>649</v>
      </c>
      <c r="B38" s="24" t="s">
        <v>657</v>
      </c>
      <c r="C38" s="24">
        <f t="shared" si="0"/>
        <v>17284</v>
      </c>
    </row>
    <row r="39" spans="1:3" ht="21.95" customHeight="1" x14ac:dyDescent="0.2">
      <c r="A39" s="23" t="s">
        <v>649</v>
      </c>
      <c r="B39" s="24" t="s">
        <v>657</v>
      </c>
      <c r="C39" s="24">
        <f t="shared" si="0"/>
        <v>17284</v>
      </c>
    </row>
    <row r="40" spans="1:3" ht="21.95" customHeight="1" x14ac:dyDescent="0.2">
      <c r="A40" s="23" t="s">
        <v>649</v>
      </c>
      <c r="B40" s="24" t="s">
        <v>657</v>
      </c>
      <c r="C40" s="24">
        <f t="shared" si="0"/>
        <v>17284</v>
      </c>
    </row>
    <row r="41" spans="1:3" ht="21.95" customHeight="1" x14ac:dyDescent="0.2">
      <c r="A41" s="23" t="s">
        <v>649</v>
      </c>
      <c r="B41" s="24" t="s">
        <v>657</v>
      </c>
      <c r="C41" s="24">
        <f t="shared" si="0"/>
        <v>17284</v>
      </c>
    </row>
    <row r="42" spans="1:3" ht="21.95" customHeight="1" x14ac:dyDescent="0.2">
      <c r="A42" s="23" t="s">
        <v>649</v>
      </c>
      <c r="B42" s="24" t="s">
        <v>657</v>
      </c>
      <c r="C42" s="24">
        <f t="shared" si="0"/>
        <v>17284</v>
      </c>
    </row>
    <row r="43" spans="1:3" ht="21.95" customHeight="1" x14ac:dyDescent="0.2">
      <c r="A43" s="23" t="s">
        <v>649</v>
      </c>
      <c r="B43" s="24" t="s">
        <v>657</v>
      </c>
      <c r="C43" s="24">
        <f t="shared" si="0"/>
        <v>17284</v>
      </c>
    </row>
    <row r="44" spans="1:3" ht="21.95" customHeight="1" x14ac:dyDescent="0.2">
      <c r="A44" s="23" t="s">
        <v>649</v>
      </c>
      <c r="B44" s="24" t="s">
        <v>657</v>
      </c>
      <c r="C44" s="24">
        <f t="shared" si="0"/>
        <v>17284</v>
      </c>
    </row>
    <row r="45" spans="1:3" ht="21.95" customHeight="1" x14ac:dyDescent="0.2">
      <c r="A45" s="23" t="s">
        <v>649</v>
      </c>
      <c r="B45" s="24" t="s">
        <v>657</v>
      </c>
      <c r="C45" s="24">
        <f t="shared" si="0"/>
        <v>17284</v>
      </c>
    </row>
    <row r="46" spans="1:3" ht="21.95" customHeight="1" x14ac:dyDescent="0.2">
      <c r="A46" s="23" t="s">
        <v>649</v>
      </c>
      <c r="B46" s="24" t="s">
        <v>657</v>
      </c>
      <c r="C46" s="24">
        <f t="shared" si="0"/>
        <v>17284</v>
      </c>
    </row>
    <row r="47" spans="1:3" ht="23.1" customHeight="1" x14ac:dyDescent="0.2">
      <c r="A47" s="23" t="s">
        <v>649</v>
      </c>
      <c r="B47" s="24" t="s">
        <v>658</v>
      </c>
      <c r="C47" s="24">
        <f t="shared" ref="C47:C73" si="1">4388.51*1.16</f>
        <v>5090.6715999999997</v>
      </c>
    </row>
    <row r="48" spans="1:3" ht="23.1" customHeight="1" x14ac:dyDescent="0.2">
      <c r="A48" s="23" t="s">
        <v>649</v>
      </c>
      <c r="B48" s="24" t="s">
        <v>658</v>
      </c>
      <c r="C48" s="24">
        <f t="shared" si="1"/>
        <v>5090.6715999999997</v>
      </c>
    </row>
    <row r="49" spans="1:3" ht="23.1" customHeight="1" x14ac:dyDescent="0.2">
      <c r="A49" s="23" t="s">
        <v>649</v>
      </c>
      <c r="B49" s="24" t="s">
        <v>658</v>
      </c>
      <c r="C49" s="24">
        <f t="shared" si="1"/>
        <v>5090.6715999999997</v>
      </c>
    </row>
    <row r="50" spans="1:3" ht="23.1" customHeight="1" x14ac:dyDescent="0.2">
      <c r="A50" s="23" t="s">
        <v>649</v>
      </c>
      <c r="B50" s="24" t="s">
        <v>658</v>
      </c>
      <c r="C50" s="24">
        <f t="shared" si="1"/>
        <v>5090.6715999999997</v>
      </c>
    </row>
    <row r="51" spans="1:3" ht="23.1" customHeight="1" x14ac:dyDescent="0.2">
      <c r="A51" s="23" t="s">
        <v>649</v>
      </c>
      <c r="B51" s="24" t="s">
        <v>658</v>
      </c>
      <c r="C51" s="24">
        <f t="shared" si="1"/>
        <v>5090.6715999999997</v>
      </c>
    </row>
    <row r="52" spans="1:3" ht="23.1" customHeight="1" x14ac:dyDescent="0.2">
      <c r="A52" s="23" t="s">
        <v>649</v>
      </c>
      <c r="B52" s="24" t="s">
        <v>658</v>
      </c>
      <c r="C52" s="24">
        <f t="shared" si="1"/>
        <v>5090.6715999999997</v>
      </c>
    </row>
    <row r="53" spans="1:3" ht="23.1" customHeight="1" x14ac:dyDescent="0.2">
      <c r="A53" s="23" t="s">
        <v>649</v>
      </c>
      <c r="B53" s="24" t="s">
        <v>658</v>
      </c>
      <c r="C53" s="24">
        <f t="shared" si="1"/>
        <v>5090.6715999999997</v>
      </c>
    </row>
    <row r="54" spans="1:3" ht="23.1" customHeight="1" x14ac:dyDescent="0.2">
      <c r="A54" s="23" t="s">
        <v>649</v>
      </c>
      <c r="B54" s="24" t="s">
        <v>658</v>
      </c>
      <c r="C54" s="24">
        <f t="shared" si="1"/>
        <v>5090.6715999999997</v>
      </c>
    </row>
    <row r="55" spans="1:3" ht="23.1" customHeight="1" x14ac:dyDescent="0.2">
      <c r="A55" s="23" t="s">
        <v>649</v>
      </c>
      <c r="B55" s="24" t="s">
        <v>658</v>
      </c>
      <c r="C55" s="24">
        <f t="shared" si="1"/>
        <v>5090.6715999999997</v>
      </c>
    </row>
    <row r="56" spans="1:3" ht="23.1" customHeight="1" x14ac:dyDescent="0.2">
      <c r="A56" s="23" t="s">
        <v>649</v>
      </c>
      <c r="B56" s="24" t="s">
        <v>658</v>
      </c>
      <c r="C56" s="24">
        <f t="shared" si="1"/>
        <v>5090.6715999999997</v>
      </c>
    </row>
    <row r="57" spans="1:3" ht="23.1" customHeight="1" x14ac:dyDescent="0.2">
      <c r="A57" s="23" t="s">
        <v>649</v>
      </c>
      <c r="B57" s="24" t="s">
        <v>658</v>
      </c>
      <c r="C57" s="24">
        <f t="shared" si="1"/>
        <v>5090.6715999999997</v>
      </c>
    </row>
    <row r="58" spans="1:3" ht="23.1" customHeight="1" x14ac:dyDescent="0.2">
      <c r="A58" s="23" t="s">
        <v>649</v>
      </c>
      <c r="B58" s="24" t="s">
        <v>658</v>
      </c>
      <c r="C58" s="24">
        <f t="shared" si="1"/>
        <v>5090.6715999999997</v>
      </c>
    </row>
    <row r="59" spans="1:3" ht="23.1" customHeight="1" x14ac:dyDescent="0.2">
      <c r="A59" s="23" t="s">
        <v>649</v>
      </c>
      <c r="B59" s="24" t="s">
        <v>658</v>
      </c>
      <c r="C59" s="24">
        <f t="shared" si="1"/>
        <v>5090.6715999999997</v>
      </c>
    </row>
    <row r="60" spans="1:3" ht="23.1" customHeight="1" x14ac:dyDescent="0.2">
      <c r="A60" s="23" t="s">
        <v>649</v>
      </c>
      <c r="B60" s="24" t="s">
        <v>658</v>
      </c>
      <c r="C60" s="24">
        <f t="shared" si="1"/>
        <v>5090.6715999999997</v>
      </c>
    </row>
    <row r="61" spans="1:3" ht="23.1" customHeight="1" x14ac:dyDescent="0.2">
      <c r="A61" s="23" t="s">
        <v>649</v>
      </c>
      <c r="B61" s="24" t="s">
        <v>658</v>
      </c>
      <c r="C61" s="24">
        <f t="shared" si="1"/>
        <v>5090.6715999999997</v>
      </c>
    </row>
    <row r="62" spans="1:3" ht="23.1" customHeight="1" x14ac:dyDescent="0.2">
      <c r="A62" s="23" t="s">
        <v>649</v>
      </c>
      <c r="B62" s="24" t="s">
        <v>658</v>
      </c>
      <c r="C62" s="24">
        <f t="shared" si="1"/>
        <v>5090.6715999999997</v>
      </c>
    </row>
    <row r="63" spans="1:3" ht="23.1" customHeight="1" x14ac:dyDescent="0.2">
      <c r="A63" s="23" t="s">
        <v>649</v>
      </c>
      <c r="B63" s="24" t="s">
        <v>658</v>
      </c>
      <c r="C63" s="24">
        <f t="shared" si="1"/>
        <v>5090.6715999999997</v>
      </c>
    </row>
    <row r="64" spans="1:3" ht="23.1" customHeight="1" x14ac:dyDescent="0.2">
      <c r="A64" s="23" t="s">
        <v>649</v>
      </c>
      <c r="B64" s="24" t="s">
        <v>658</v>
      </c>
      <c r="C64" s="24">
        <f t="shared" si="1"/>
        <v>5090.6715999999997</v>
      </c>
    </row>
    <row r="65" spans="1:3" ht="23.1" customHeight="1" x14ac:dyDescent="0.2">
      <c r="A65" s="23" t="s">
        <v>649</v>
      </c>
      <c r="B65" s="24" t="s">
        <v>658</v>
      </c>
      <c r="C65" s="24">
        <f t="shared" si="1"/>
        <v>5090.6715999999997</v>
      </c>
    </row>
    <row r="66" spans="1:3" ht="23.1" customHeight="1" x14ac:dyDescent="0.2">
      <c r="A66" s="23" t="s">
        <v>649</v>
      </c>
      <c r="B66" s="24" t="s">
        <v>658</v>
      </c>
      <c r="C66" s="24">
        <f t="shared" si="1"/>
        <v>5090.6715999999997</v>
      </c>
    </row>
    <row r="67" spans="1:3" ht="23.1" customHeight="1" x14ac:dyDescent="0.2">
      <c r="A67" s="23" t="s">
        <v>649</v>
      </c>
      <c r="B67" s="24" t="s">
        <v>658</v>
      </c>
      <c r="C67" s="24">
        <f t="shared" si="1"/>
        <v>5090.6715999999997</v>
      </c>
    </row>
    <row r="68" spans="1:3" ht="23.1" customHeight="1" x14ac:dyDescent="0.2">
      <c r="A68" s="23" t="s">
        <v>649</v>
      </c>
      <c r="B68" s="24" t="s">
        <v>658</v>
      </c>
      <c r="C68" s="24">
        <f t="shared" si="1"/>
        <v>5090.6715999999997</v>
      </c>
    </row>
    <row r="69" spans="1:3" ht="23.1" customHeight="1" x14ac:dyDescent="0.2">
      <c r="A69" s="23" t="s">
        <v>649</v>
      </c>
      <c r="B69" s="24" t="s">
        <v>658</v>
      </c>
      <c r="C69" s="24">
        <f t="shared" si="1"/>
        <v>5090.6715999999997</v>
      </c>
    </row>
    <row r="70" spans="1:3" ht="23.1" customHeight="1" x14ac:dyDescent="0.2">
      <c r="A70" s="23" t="s">
        <v>649</v>
      </c>
      <c r="B70" s="24" t="s">
        <v>658</v>
      </c>
      <c r="C70" s="24">
        <f t="shared" si="1"/>
        <v>5090.6715999999997</v>
      </c>
    </row>
    <row r="71" spans="1:3" ht="23.1" customHeight="1" x14ac:dyDescent="0.2">
      <c r="A71" s="23" t="s">
        <v>649</v>
      </c>
      <c r="B71" s="24" t="s">
        <v>658</v>
      </c>
      <c r="C71" s="24">
        <f t="shared" si="1"/>
        <v>5090.6715999999997</v>
      </c>
    </row>
    <row r="72" spans="1:3" ht="23.1" customHeight="1" x14ac:dyDescent="0.2">
      <c r="A72" s="23" t="s">
        <v>649</v>
      </c>
      <c r="B72" s="24" t="s">
        <v>658</v>
      </c>
      <c r="C72" s="24">
        <f t="shared" si="1"/>
        <v>5090.6715999999997</v>
      </c>
    </row>
    <row r="73" spans="1:3" ht="23.1" customHeight="1" x14ac:dyDescent="0.2">
      <c r="A73" s="23" t="s">
        <v>649</v>
      </c>
      <c r="B73" s="24" t="s">
        <v>658</v>
      </c>
      <c r="C73" s="24">
        <f t="shared" si="1"/>
        <v>5090.6715999999997</v>
      </c>
    </row>
    <row r="74" spans="1:3" ht="20.25" customHeight="1" x14ac:dyDescent="0.2">
      <c r="A74" s="23" t="s">
        <v>649</v>
      </c>
      <c r="B74" s="24" t="s">
        <v>659</v>
      </c>
      <c r="C74" s="24">
        <v>53371.6</v>
      </c>
    </row>
    <row r="75" spans="1:3" x14ac:dyDescent="0.2">
      <c r="A75" s="23"/>
      <c r="B75" s="29" t="s">
        <v>540</v>
      </c>
      <c r="C75" s="24">
        <f>SUM(C7:C74)</f>
        <v>2256971.6636999999</v>
      </c>
    </row>
    <row r="76" spans="1:3" ht="13.5" thickBot="1" x14ac:dyDescent="0.25">
      <c r="A76" s="16"/>
      <c r="B76" s="17"/>
      <c r="C76" s="17"/>
    </row>
    <row r="77" spans="1:3" x14ac:dyDescent="0.2">
      <c r="A77" s="18"/>
      <c r="B77" s="18"/>
      <c r="C77" s="18"/>
    </row>
    <row r="80" spans="1:3" x14ac:dyDescent="0.2">
      <c r="B80" s="19"/>
      <c r="C80" s="19"/>
    </row>
    <row r="81" spans="2:3" x14ac:dyDescent="0.2">
      <c r="B81" s="19"/>
      <c r="C81" s="19"/>
    </row>
    <row r="82" spans="2:3" x14ac:dyDescent="0.2">
      <c r="B82" s="19"/>
      <c r="C82" s="19"/>
    </row>
    <row r="84" spans="2:3" x14ac:dyDescent="0.2">
      <c r="B84" s="20"/>
    </row>
    <row r="85" spans="2:3" ht="12.75" customHeight="1" x14ac:dyDescent="0.2">
      <c r="B85" s="21"/>
      <c r="C85" s="21"/>
    </row>
    <row r="86" spans="2:3" ht="12.75" customHeight="1" x14ac:dyDescent="0.2">
      <c r="B86" s="21"/>
      <c r="C86" s="21"/>
    </row>
    <row r="97" s="22" customFormat="1" ht="11.25" x14ac:dyDescent="0.25"/>
  </sheetData>
  <pageMargins left="0.7" right="0.7" top="0.75" bottom="0.75" header="0.3" footer="0.3"/>
  <pageSetup scale="51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20"/>
  <sheetViews>
    <sheetView topLeftCell="A82" zoomScale="86" zoomScaleNormal="86" workbookViewId="0">
      <selection activeCell="E109" sqref="E109"/>
    </sheetView>
  </sheetViews>
  <sheetFormatPr baseColWidth="10" defaultRowHeight="12.75" x14ac:dyDescent="0.2"/>
  <cols>
    <col min="1" max="1" width="51" style="4" customWidth="1"/>
    <col min="2" max="2" width="81" style="4" customWidth="1"/>
    <col min="3" max="3" width="34.85546875" style="4" customWidth="1"/>
    <col min="4" max="4" width="9.5703125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5.95" customHeight="1" x14ac:dyDescent="0.2">
      <c r="A7" s="23" t="s">
        <v>639</v>
      </c>
      <c r="B7" s="24" t="s">
        <v>660</v>
      </c>
      <c r="C7" s="24">
        <v>561.01</v>
      </c>
    </row>
    <row r="8" spans="1:8" ht="15.95" customHeight="1" x14ac:dyDescent="0.2">
      <c r="A8" s="23" t="s">
        <v>639</v>
      </c>
      <c r="B8" s="24" t="s">
        <v>660</v>
      </c>
      <c r="C8" s="24">
        <v>561.01</v>
      </c>
    </row>
    <row r="9" spans="1:8" ht="15.95" customHeight="1" x14ac:dyDescent="0.2">
      <c r="A9" s="23" t="s">
        <v>639</v>
      </c>
      <c r="B9" s="24" t="s">
        <v>660</v>
      </c>
      <c r="C9" s="24">
        <v>561.01</v>
      </c>
    </row>
    <row r="10" spans="1:8" ht="15.95" customHeight="1" x14ac:dyDescent="0.2">
      <c r="A10" s="23" t="s">
        <v>639</v>
      </c>
      <c r="B10" s="24" t="s">
        <v>660</v>
      </c>
      <c r="C10" s="24">
        <v>561.01</v>
      </c>
    </row>
    <row r="11" spans="1:8" ht="15.95" customHeight="1" x14ac:dyDescent="0.2">
      <c r="A11" s="23" t="s">
        <v>639</v>
      </c>
      <c r="B11" s="24" t="s">
        <v>661</v>
      </c>
      <c r="C11" s="24">
        <v>87.68</v>
      </c>
    </row>
    <row r="12" spans="1:8" ht="15.95" customHeight="1" x14ac:dyDescent="0.2">
      <c r="A12" s="23" t="s">
        <v>639</v>
      </c>
      <c r="B12" s="24" t="s">
        <v>661</v>
      </c>
      <c r="C12" s="24">
        <v>87.68</v>
      </c>
    </row>
    <row r="13" spans="1:8" ht="15.95" customHeight="1" x14ac:dyDescent="0.2">
      <c r="A13" s="23" t="s">
        <v>639</v>
      </c>
      <c r="B13" s="24" t="s">
        <v>661</v>
      </c>
      <c r="C13" s="24">
        <v>87.68</v>
      </c>
    </row>
    <row r="14" spans="1:8" ht="15.95" customHeight="1" x14ac:dyDescent="0.2">
      <c r="A14" s="23" t="s">
        <v>639</v>
      </c>
      <c r="B14" s="24" t="s">
        <v>661</v>
      </c>
      <c r="C14" s="24">
        <v>87.68</v>
      </c>
    </row>
    <row r="15" spans="1:8" ht="15.95" customHeight="1" x14ac:dyDescent="0.2">
      <c r="A15" s="23" t="s">
        <v>639</v>
      </c>
      <c r="B15" s="24" t="s">
        <v>662</v>
      </c>
      <c r="C15" s="24">
        <v>87.68</v>
      </c>
    </row>
    <row r="16" spans="1:8" ht="15.95" customHeight="1" x14ac:dyDescent="0.2">
      <c r="A16" s="23" t="s">
        <v>639</v>
      </c>
      <c r="B16" s="24" t="s">
        <v>662</v>
      </c>
      <c r="C16" s="24">
        <v>87.68</v>
      </c>
    </row>
    <row r="17" spans="1:3" ht="15.95" customHeight="1" x14ac:dyDescent="0.2">
      <c r="A17" s="23" t="s">
        <v>639</v>
      </c>
      <c r="B17" s="24" t="s">
        <v>662</v>
      </c>
      <c r="C17" s="24">
        <v>87.68</v>
      </c>
    </row>
    <row r="18" spans="1:3" ht="15.95" customHeight="1" x14ac:dyDescent="0.2">
      <c r="A18" s="23" t="s">
        <v>639</v>
      </c>
      <c r="B18" s="24" t="s">
        <v>662</v>
      </c>
      <c r="C18" s="24">
        <v>87.68</v>
      </c>
    </row>
    <row r="19" spans="1:3" ht="15.95" customHeight="1" x14ac:dyDescent="0.2">
      <c r="A19" s="23" t="s">
        <v>639</v>
      </c>
      <c r="B19" s="24" t="s">
        <v>662</v>
      </c>
      <c r="C19" s="24">
        <v>87.68</v>
      </c>
    </row>
    <row r="20" spans="1:3" ht="15.95" customHeight="1" x14ac:dyDescent="0.2">
      <c r="A20" s="23" t="s">
        <v>639</v>
      </c>
      <c r="B20" s="24" t="s">
        <v>663</v>
      </c>
      <c r="C20" s="24">
        <v>87.68</v>
      </c>
    </row>
    <row r="21" spans="1:3" ht="15.95" customHeight="1" x14ac:dyDescent="0.2">
      <c r="A21" s="23" t="s">
        <v>639</v>
      </c>
      <c r="B21" s="24" t="s">
        <v>663</v>
      </c>
      <c r="C21" s="24">
        <v>87.68</v>
      </c>
    </row>
    <row r="22" spans="1:3" ht="15.95" customHeight="1" x14ac:dyDescent="0.2">
      <c r="A22" s="23" t="s">
        <v>639</v>
      </c>
      <c r="B22" s="24" t="s">
        <v>664</v>
      </c>
      <c r="C22" s="24">
        <v>87.68</v>
      </c>
    </row>
    <row r="23" spans="1:3" ht="15.95" customHeight="1" x14ac:dyDescent="0.2">
      <c r="A23" s="23" t="s">
        <v>639</v>
      </c>
      <c r="B23" s="24" t="s">
        <v>664</v>
      </c>
      <c r="C23" s="24">
        <v>87.68</v>
      </c>
    </row>
    <row r="24" spans="1:3" ht="15.95" customHeight="1" x14ac:dyDescent="0.2">
      <c r="A24" s="23" t="s">
        <v>639</v>
      </c>
      <c r="B24" s="24" t="s">
        <v>664</v>
      </c>
      <c r="C24" s="24">
        <v>87.68</v>
      </c>
    </row>
    <row r="25" spans="1:3" ht="15.95" customHeight="1" x14ac:dyDescent="0.2">
      <c r="A25" s="23" t="s">
        <v>639</v>
      </c>
      <c r="B25" s="24" t="s">
        <v>665</v>
      </c>
      <c r="C25" s="24">
        <v>518.08000000000004</v>
      </c>
    </row>
    <row r="26" spans="1:3" ht="15.95" customHeight="1" x14ac:dyDescent="0.2">
      <c r="A26" s="23" t="s">
        <v>639</v>
      </c>
      <c r="B26" s="24" t="s">
        <v>665</v>
      </c>
      <c r="C26" s="24">
        <v>518.08000000000004</v>
      </c>
    </row>
    <row r="27" spans="1:3" ht="15.95" customHeight="1" x14ac:dyDescent="0.2">
      <c r="A27" s="23" t="s">
        <v>639</v>
      </c>
      <c r="B27" s="24" t="s">
        <v>665</v>
      </c>
      <c r="C27" s="24">
        <v>518.08000000000004</v>
      </c>
    </row>
    <row r="28" spans="1:3" ht="15.95" customHeight="1" x14ac:dyDescent="0.2">
      <c r="A28" s="23" t="s">
        <v>639</v>
      </c>
      <c r="B28" s="24" t="s">
        <v>665</v>
      </c>
      <c r="C28" s="24">
        <v>518.08000000000004</v>
      </c>
    </row>
    <row r="29" spans="1:3" ht="15.95" customHeight="1" x14ac:dyDescent="0.2">
      <c r="A29" s="23" t="s">
        <v>639</v>
      </c>
      <c r="B29" s="24" t="s">
        <v>666</v>
      </c>
      <c r="C29" s="24">
        <v>518.08000000000004</v>
      </c>
    </row>
    <row r="30" spans="1:3" ht="15.95" customHeight="1" x14ac:dyDescent="0.2">
      <c r="A30" s="23" t="s">
        <v>639</v>
      </c>
      <c r="B30" s="24" t="s">
        <v>666</v>
      </c>
      <c r="C30" s="24">
        <v>518.08000000000004</v>
      </c>
    </row>
    <row r="31" spans="1:3" ht="15.95" customHeight="1" x14ac:dyDescent="0.2">
      <c r="A31" s="23" t="s">
        <v>639</v>
      </c>
      <c r="B31" s="24" t="s">
        <v>666</v>
      </c>
      <c r="C31" s="24">
        <v>518.08000000000004</v>
      </c>
    </row>
    <row r="32" spans="1:3" ht="15.95" customHeight="1" x14ac:dyDescent="0.2">
      <c r="A32" s="23" t="s">
        <v>639</v>
      </c>
      <c r="B32" s="24" t="s">
        <v>667</v>
      </c>
      <c r="C32" s="24">
        <v>518.08000000000004</v>
      </c>
    </row>
    <row r="33" spans="1:3" ht="15.95" customHeight="1" x14ac:dyDescent="0.2">
      <c r="A33" s="23" t="s">
        <v>639</v>
      </c>
      <c r="B33" s="24" t="s">
        <v>667</v>
      </c>
      <c r="C33" s="24">
        <v>518.08000000000004</v>
      </c>
    </row>
    <row r="34" spans="1:3" ht="15.95" customHeight="1" x14ac:dyDescent="0.2">
      <c r="A34" s="23" t="s">
        <v>639</v>
      </c>
      <c r="B34" s="24" t="s">
        <v>667</v>
      </c>
      <c r="C34" s="24">
        <v>518.08000000000004</v>
      </c>
    </row>
    <row r="35" spans="1:3" ht="15.95" customHeight="1" x14ac:dyDescent="0.2">
      <c r="A35" s="23" t="s">
        <v>639</v>
      </c>
      <c r="B35" s="24" t="s">
        <v>668</v>
      </c>
      <c r="C35" s="24">
        <v>518.08000000000004</v>
      </c>
    </row>
    <row r="36" spans="1:3" ht="15.95" customHeight="1" x14ac:dyDescent="0.2">
      <c r="A36" s="23" t="s">
        <v>639</v>
      </c>
      <c r="B36" s="24" t="s">
        <v>668</v>
      </c>
      <c r="C36" s="24">
        <v>518.08000000000004</v>
      </c>
    </row>
    <row r="37" spans="1:3" ht="15.95" customHeight="1" x14ac:dyDescent="0.2">
      <c r="A37" s="23" t="s">
        <v>639</v>
      </c>
      <c r="B37" s="24" t="s">
        <v>668</v>
      </c>
      <c r="C37" s="24">
        <v>518.08000000000004</v>
      </c>
    </row>
    <row r="38" spans="1:3" ht="15.95" customHeight="1" x14ac:dyDescent="0.2">
      <c r="A38" s="23" t="s">
        <v>639</v>
      </c>
      <c r="B38" s="24" t="s">
        <v>668</v>
      </c>
      <c r="C38" s="24">
        <v>518.08000000000004</v>
      </c>
    </row>
    <row r="39" spans="1:3" ht="15.95" customHeight="1" x14ac:dyDescent="0.2">
      <c r="A39" s="23" t="s">
        <v>639</v>
      </c>
      <c r="B39" s="24" t="s">
        <v>669</v>
      </c>
      <c r="C39" s="24">
        <v>188706.38</v>
      </c>
    </row>
    <row r="40" spans="1:3" ht="15.95" customHeight="1" x14ac:dyDescent="0.2">
      <c r="A40" s="23" t="s">
        <v>639</v>
      </c>
      <c r="B40" s="24" t="s">
        <v>670</v>
      </c>
      <c r="C40" s="24">
        <f>249*1.15</f>
        <v>286.34999999999997</v>
      </c>
    </row>
    <row r="41" spans="1:3" ht="15.95" customHeight="1" x14ac:dyDescent="0.2">
      <c r="A41" s="23" t="s">
        <v>639</v>
      </c>
      <c r="B41" s="24" t="s">
        <v>671</v>
      </c>
      <c r="C41" s="24">
        <f>33*1.15</f>
        <v>37.949999999999996</v>
      </c>
    </row>
    <row r="42" spans="1:3" ht="15.95" customHeight="1" x14ac:dyDescent="0.2">
      <c r="A42" s="23" t="s">
        <v>639</v>
      </c>
      <c r="B42" s="24" t="s">
        <v>671</v>
      </c>
      <c r="C42" s="24">
        <f>33*1.15+0.01</f>
        <v>37.959999999999994</v>
      </c>
    </row>
    <row r="43" spans="1:3" ht="15.95" customHeight="1" x14ac:dyDescent="0.2">
      <c r="A43" s="23" t="s">
        <v>639</v>
      </c>
      <c r="B43" s="24" t="s">
        <v>671</v>
      </c>
      <c r="C43" s="24">
        <f t="shared" ref="C43:C58" si="0">33*1.15</f>
        <v>37.949999999999996</v>
      </c>
    </row>
    <row r="44" spans="1:3" ht="15.95" customHeight="1" x14ac:dyDescent="0.2">
      <c r="A44" s="23" t="s">
        <v>639</v>
      </c>
      <c r="B44" s="24" t="s">
        <v>671</v>
      </c>
      <c r="C44" s="24">
        <f t="shared" si="0"/>
        <v>37.949999999999996</v>
      </c>
    </row>
    <row r="45" spans="1:3" ht="15.95" customHeight="1" x14ac:dyDescent="0.2">
      <c r="A45" s="23" t="s">
        <v>639</v>
      </c>
      <c r="B45" s="24" t="s">
        <v>671</v>
      </c>
      <c r="C45" s="24">
        <f t="shared" si="0"/>
        <v>37.949999999999996</v>
      </c>
    </row>
    <row r="46" spans="1:3" ht="15.95" customHeight="1" x14ac:dyDescent="0.2">
      <c r="A46" s="23" t="s">
        <v>639</v>
      </c>
      <c r="B46" s="24" t="s">
        <v>672</v>
      </c>
      <c r="C46" s="24">
        <f t="shared" si="0"/>
        <v>37.949999999999996</v>
      </c>
    </row>
    <row r="47" spans="1:3" ht="15.95" customHeight="1" x14ac:dyDescent="0.2">
      <c r="A47" s="23" t="s">
        <v>639</v>
      </c>
      <c r="B47" s="24" t="s">
        <v>672</v>
      </c>
      <c r="C47" s="24">
        <f t="shared" si="0"/>
        <v>37.949999999999996</v>
      </c>
    </row>
    <row r="48" spans="1:3" ht="15.95" customHeight="1" x14ac:dyDescent="0.2">
      <c r="A48" s="23" t="s">
        <v>639</v>
      </c>
      <c r="B48" s="24" t="s">
        <v>672</v>
      </c>
      <c r="C48" s="24">
        <f t="shared" si="0"/>
        <v>37.949999999999996</v>
      </c>
    </row>
    <row r="49" spans="1:3" ht="15.95" customHeight="1" x14ac:dyDescent="0.2">
      <c r="A49" s="23" t="s">
        <v>639</v>
      </c>
      <c r="B49" s="24" t="s">
        <v>672</v>
      </c>
      <c r="C49" s="24">
        <f t="shared" si="0"/>
        <v>37.949999999999996</v>
      </c>
    </row>
    <row r="50" spans="1:3" ht="15.95" customHeight="1" x14ac:dyDescent="0.2">
      <c r="A50" s="23" t="s">
        <v>639</v>
      </c>
      <c r="B50" s="24" t="s">
        <v>672</v>
      </c>
      <c r="C50" s="24">
        <f t="shared" si="0"/>
        <v>37.949999999999996</v>
      </c>
    </row>
    <row r="51" spans="1:3" ht="15.95" customHeight="1" x14ac:dyDescent="0.2">
      <c r="A51" s="23" t="s">
        <v>639</v>
      </c>
      <c r="B51" s="24" t="s">
        <v>672</v>
      </c>
      <c r="C51" s="24">
        <f t="shared" si="0"/>
        <v>37.949999999999996</v>
      </c>
    </row>
    <row r="52" spans="1:3" ht="15.95" customHeight="1" x14ac:dyDescent="0.2">
      <c r="A52" s="23" t="s">
        <v>639</v>
      </c>
      <c r="B52" s="24" t="s">
        <v>672</v>
      </c>
      <c r="C52" s="24">
        <f t="shared" si="0"/>
        <v>37.949999999999996</v>
      </c>
    </row>
    <row r="53" spans="1:3" ht="15.95" customHeight="1" x14ac:dyDescent="0.2">
      <c r="A53" s="23" t="s">
        <v>639</v>
      </c>
      <c r="B53" s="24" t="s">
        <v>673</v>
      </c>
      <c r="C53" s="24">
        <f t="shared" si="0"/>
        <v>37.949999999999996</v>
      </c>
    </row>
    <row r="54" spans="1:3" ht="15.95" customHeight="1" x14ac:dyDescent="0.2">
      <c r="A54" s="23" t="s">
        <v>639</v>
      </c>
      <c r="B54" s="24" t="s">
        <v>672</v>
      </c>
      <c r="C54" s="24">
        <f t="shared" si="0"/>
        <v>37.949999999999996</v>
      </c>
    </row>
    <row r="55" spans="1:3" ht="15.95" customHeight="1" x14ac:dyDescent="0.2">
      <c r="A55" s="23" t="s">
        <v>639</v>
      </c>
      <c r="B55" s="24" t="s">
        <v>672</v>
      </c>
      <c r="C55" s="24">
        <f t="shared" si="0"/>
        <v>37.949999999999996</v>
      </c>
    </row>
    <row r="56" spans="1:3" ht="15.95" customHeight="1" x14ac:dyDescent="0.2">
      <c r="A56" s="23" t="s">
        <v>639</v>
      </c>
      <c r="B56" s="24" t="s">
        <v>672</v>
      </c>
      <c r="C56" s="24">
        <f t="shared" si="0"/>
        <v>37.949999999999996</v>
      </c>
    </row>
    <row r="57" spans="1:3" ht="15.95" customHeight="1" x14ac:dyDescent="0.2">
      <c r="A57" s="23" t="s">
        <v>639</v>
      </c>
      <c r="B57" s="24" t="s">
        <v>672</v>
      </c>
      <c r="C57" s="24">
        <f t="shared" si="0"/>
        <v>37.949999999999996</v>
      </c>
    </row>
    <row r="58" spans="1:3" ht="15.95" customHeight="1" x14ac:dyDescent="0.2">
      <c r="A58" s="23" t="s">
        <v>639</v>
      </c>
      <c r="B58" s="24" t="s">
        <v>672</v>
      </c>
      <c r="C58" s="24">
        <f t="shared" si="0"/>
        <v>37.949999999999996</v>
      </c>
    </row>
    <row r="59" spans="1:3" ht="23.1" customHeight="1" x14ac:dyDescent="0.2">
      <c r="A59" s="23" t="s">
        <v>639</v>
      </c>
      <c r="B59" s="24" t="s">
        <v>674</v>
      </c>
      <c r="C59" s="24">
        <v>2629.48</v>
      </c>
    </row>
    <row r="60" spans="1:3" ht="23.1" customHeight="1" x14ac:dyDescent="0.2">
      <c r="A60" s="23" t="s">
        <v>639</v>
      </c>
      <c r="B60" s="24" t="s">
        <v>674</v>
      </c>
      <c r="C60" s="24">
        <v>2629.48</v>
      </c>
    </row>
    <row r="61" spans="1:3" ht="23.1" customHeight="1" x14ac:dyDescent="0.2">
      <c r="A61" s="23" t="s">
        <v>639</v>
      </c>
      <c r="B61" s="24" t="s">
        <v>675</v>
      </c>
      <c r="C61" s="24">
        <v>2629.48</v>
      </c>
    </row>
    <row r="62" spans="1:3" ht="23.1" customHeight="1" x14ac:dyDescent="0.2">
      <c r="A62" s="23" t="s">
        <v>639</v>
      </c>
      <c r="B62" s="24" t="s">
        <v>675</v>
      </c>
      <c r="C62" s="24">
        <v>2629.48</v>
      </c>
    </row>
    <row r="63" spans="1:3" ht="23.1" customHeight="1" x14ac:dyDescent="0.2">
      <c r="A63" s="23" t="s">
        <v>639</v>
      </c>
      <c r="B63" s="24" t="s">
        <v>676</v>
      </c>
      <c r="C63" s="24">
        <v>2629.48</v>
      </c>
    </row>
    <row r="64" spans="1:3" ht="23.1" customHeight="1" x14ac:dyDescent="0.2">
      <c r="A64" s="23" t="s">
        <v>639</v>
      </c>
      <c r="B64" s="24" t="s">
        <v>676</v>
      </c>
      <c r="C64" s="24">
        <v>2629.48</v>
      </c>
    </row>
    <row r="65" spans="1:3" ht="23.1" customHeight="1" x14ac:dyDescent="0.2">
      <c r="A65" s="23" t="s">
        <v>639</v>
      </c>
      <c r="B65" s="24" t="s">
        <v>676</v>
      </c>
      <c r="C65" s="24">
        <v>2629.48</v>
      </c>
    </row>
    <row r="66" spans="1:3" ht="17.100000000000001" customHeight="1" x14ac:dyDescent="0.2">
      <c r="A66" s="23" t="s">
        <v>639</v>
      </c>
      <c r="B66" s="24" t="s">
        <v>677</v>
      </c>
      <c r="C66" s="24">
        <f t="shared" ref="C66:C83" si="1">57.01*1.15</f>
        <v>65.561499999999995</v>
      </c>
    </row>
    <row r="67" spans="1:3" ht="17.100000000000001" customHeight="1" x14ac:dyDescent="0.2">
      <c r="A67" s="23" t="s">
        <v>639</v>
      </c>
      <c r="B67" s="24" t="s">
        <v>677</v>
      </c>
      <c r="C67" s="24">
        <f t="shared" si="1"/>
        <v>65.561499999999995</v>
      </c>
    </row>
    <row r="68" spans="1:3" ht="17.100000000000001" customHeight="1" x14ac:dyDescent="0.2">
      <c r="A68" s="23" t="s">
        <v>639</v>
      </c>
      <c r="B68" s="24" t="s">
        <v>677</v>
      </c>
      <c r="C68" s="24">
        <f t="shared" si="1"/>
        <v>65.561499999999995</v>
      </c>
    </row>
    <row r="69" spans="1:3" ht="17.100000000000001" customHeight="1" x14ac:dyDescent="0.2">
      <c r="A69" s="23" t="s">
        <v>639</v>
      </c>
      <c r="B69" s="24" t="s">
        <v>677</v>
      </c>
      <c r="C69" s="24">
        <f t="shared" si="1"/>
        <v>65.561499999999995</v>
      </c>
    </row>
    <row r="70" spans="1:3" ht="17.100000000000001" customHeight="1" x14ac:dyDescent="0.2">
      <c r="A70" s="23" t="s">
        <v>639</v>
      </c>
      <c r="B70" s="24" t="s">
        <v>677</v>
      </c>
      <c r="C70" s="24">
        <f t="shared" si="1"/>
        <v>65.561499999999995</v>
      </c>
    </row>
    <row r="71" spans="1:3" ht="17.100000000000001" customHeight="1" x14ac:dyDescent="0.2">
      <c r="A71" s="23" t="s">
        <v>639</v>
      </c>
      <c r="B71" s="24" t="s">
        <v>677</v>
      </c>
      <c r="C71" s="24">
        <f t="shared" si="1"/>
        <v>65.561499999999995</v>
      </c>
    </row>
    <row r="72" spans="1:3" ht="17.100000000000001" customHeight="1" x14ac:dyDescent="0.2">
      <c r="A72" s="23" t="s">
        <v>639</v>
      </c>
      <c r="B72" s="24" t="s">
        <v>677</v>
      </c>
      <c r="C72" s="24">
        <f t="shared" si="1"/>
        <v>65.561499999999995</v>
      </c>
    </row>
    <row r="73" spans="1:3" ht="17.100000000000001" customHeight="1" x14ac:dyDescent="0.2">
      <c r="A73" s="23" t="s">
        <v>639</v>
      </c>
      <c r="B73" s="24" t="s">
        <v>677</v>
      </c>
      <c r="C73" s="24">
        <f t="shared" si="1"/>
        <v>65.561499999999995</v>
      </c>
    </row>
    <row r="74" spans="1:3" ht="17.100000000000001" customHeight="1" x14ac:dyDescent="0.2">
      <c r="A74" s="23" t="s">
        <v>639</v>
      </c>
      <c r="B74" s="24" t="s">
        <v>677</v>
      </c>
      <c r="C74" s="24">
        <f t="shared" si="1"/>
        <v>65.561499999999995</v>
      </c>
    </row>
    <row r="75" spans="1:3" ht="17.100000000000001" customHeight="1" x14ac:dyDescent="0.2">
      <c r="A75" s="23" t="s">
        <v>639</v>
      </c>
      <c r="B75" s="24" t="s">
        <v>677</v>
      </c>
      <c r="C75" s="24">
        <f t="shared" si="1"/>
        <v>65.561499999999995</v>
      </c>
    </row>
    <row r="76" spans="1:3" ht="17.100000000000001" customHeight="1" x14ac:dyDescent="0.2">
      <c r="A76" s="23" t="s">
        <v>639</v>
      </c>
      <c r="B76" s="24" t="s">
        <v>677</v>
      </c>
      <c r="C76" s="24">
        <f t="shared" si="1"/>
        <v>65.561499999999995</v>
      </c>
    </row>
    <row r="77" spans="1:3" ht="17.100000000000001" customHeight="1" x14ac:dyDescent="0.2">
      <c r="A77" s="23" t="s">
        <v>639</v>
      </c>
      <c r="B77" s="24" t="s">
        <v>677</v>
      </c>
      <c r="C77" s="24">
        <f t="shared" si="1"/>
        <v>65.561499999999995</v>
      </c>
    </row>
    <row r="78" spans="1:3" ht="17.100000000000001" customHeight="1" x14ac:dyDescent="0.2">
      <c r="A78" s="23" t="s">
        <v>639</v>
      </c>
      <c r="B78" s="24" t="s">
        <v>677</v>
      </c>
      <c r="C78" s="24">
        <f t="shared" si="1"/>
        <v>65.561499999999995</v>
      </c>
    </row>
    <row r="79" spans="1:3" ht="17.100000000000001" customHeight="1" x14ac:dyDescent="0.2">
      <c r="A79" s="23" t="s">
        <v>639</v>
      </c>
      <c r="B79" s="24" t="s">
        <v>677</v>
      </c>
      <c r="C79" s="24">
        <f t="shared" si="1"/>
        <v>65.561499999999995</v>
      </c>
    </row>
    <row r="80" spans="1:3" ht="17.100000000000001" customHeight="1" x14ac:dyDescent="0.2">
      <c r="A80" s="23" t="s">
        <v>639</v>
      </c>
      <c r="B80" s="24" t="s">
        <v>677</v>
      </c>
      <c r="C80" s="24">
        <f t="shared" si="1"/>
        <v>65.561499999999995</v>
      </c>
    </row>
    <row r="81" spans="1:3" ht="17.100000000000001" customHeight="1" x14ac:dyDescent="0.2">
      <c r="A81" s="23" t="s">
        <v>639</v>
      </c>
      <c r="B81" s="24" t="s">
        <v>677</v>
      </c>
      <c r="C81" s="24">
        <f t="shared" si="1"/>
        <v>65.561499999999995</v>
      </c>
    </row>
    <row r="82" spans="1:3" ht="17.100000000000001" customHeight="1" x14ac:dyDescent="0.2">
      <c r="A82" s="23" t="s">
        <v>639</v>
      </c>
      <c r="B82" s="24" t="s">
        <v>677</v>
      </c>
      <c r="C82" s="24">
        <f t="shared" si="1"/>
        <v>65.561499999999995</v>
      </c>
    </row>
    <row r="83" spans="1:3" ht="17.100000000000001" customHeight="1" x14ac:dyDescent="0.2">
      <c r="A83" s="23" t="s">
        <v>639</v>
      </c>
      <c r="B83" s="24" t="s">
        <v>677</v>
      </c>
      <c r="C83" s="24">
        <f t="shared" si="1"/>
        <v>65.561499999999995</v>
      </c>
    </row>
    <row r="84" spans="1:3" ht="17.100000000000001" customHeight="1" x14ac:dyDescent="0.2">
      <c r="A84" s="23" t="s">
        <v>639</v>
      </c>
      <c r="B84" s="24" t="s">
        <v>678</v>
      </c>
      <c r="C84" s="24">
        <v>5590.25</v>
      </c>
    </row>
    <row r="85" spans="1:3" ht="17.100000000000001" customHeight="1" x14ac:dyDescent="0.2">
      <c r="A85" s="23" t="s">
        <v>639</v>
      </c>
      <c r="B85" s="24" t="s">
        <v>678</v>
      </c>
      <c r="C85" s="24">
        <v>5590.25</v>
      </c>
    </row>
    <row r="86" spans="1:3" ht="17.100000000000001" customHeight="1" x14ac:dyDescent="0.2">
      <c r="A86" s="23" t="s">
        <v>639</v>
      </c>
      <c r="B86" s="24" t="s">
        <v>679</v>
      </c>
      <c r="C86" s="56">
        <v>99500</v>
      </c>
    </row>
    <row r="87" spans="1:3" ht="17.100000000000001" customHeight="1" x14ac:dyDescent="0.2">
      <c r="A87" s="23" t="s">
        <v>639</v>
      </c>
      <c r="B87" s="24" t="s">
        <v>680</v>
      </c>
      <c r="C87" s="57"/>
    </row>
    <row r="88" spans="1:3" ht="17.100000000000001" customHeight="1" x14ac:dyDescent="0.2">
      <c r="A88" s="23" t="s">
        <v>639</v>
      </c>
      <c r="B88" s="24" t="s">
        <v>681</v>
      </c>
      <c r="C88" s="57"/>
    </row>
    <row r="89" spans="1:3" x14ac:dyDescent="0.2">
      <c r="A89" s="23" t="s">
        <v>639</v>
      </c>
      <c r="B89" s="24" t="s">
        <v>682</v>
      </c>
      <c r="C89" s="58"/>
    </row>
    <row r="90" spans="1:3" ht="33" customHeight="1" x14ac:dyDescent="0.2">
      <c r="A90" s="23" t="s">
        <v>639</v>
      </c>
      <c r="B90" s="24" t="s">
        <v>683</v>
      </c>
      <c r="C90" s="24">
        <v>42857.13</v>
      </c>
    </row>
    <row r="91" spans="1:3" ht="38.25" customHeight="1" x14ac:dyDescent="0.2">
      <c r="A91" s="23" t="s">
        <v>639</v>
      </c>
      <c r="B91" s="24" t="s">
        <v>684</v>
      </c>
      <c r="C91" s="24">
        <v>42857.13</v>
      </c>
    </row>
    <row r="92" spans="1:3" ht="24" customHeight="1" x14ac:dyDescent="0.2">
      <c r="A92" s="23" t="s">
        <v>639</v>
      </c>
      <c r="B92" s="24" t="s">
        <v>685</v>
      </c>
      <c r="C92" s="24">
        <v>42857.13</v>
      </c>
    </row>
    <row r="93" spans="1:3" ht="25.5" x14ac:dyDescent="0.2">
      <c r="A93" s="23" t="s">
        <v>639</v>
      </c>
      <c r="B93" s="24" t="s">
        <v>686</v>
      </c>
      <c r="C93" s="24">
        <v>42857.13</v>
      </c>
    </row>
    <row r="94" spans="1:3" ht="25.5" x14ac:dyDescent="0.2">
      <c r="A94" s="23" t="s">
        <v>639</v>
      </c>
      <c r="B94" s="24" t="s">
        <v>687</v>
      </c>
      <c r="C94" s="24">
        <v>42857.13</v>
      </c>
    </row>
    <row r="95" spans="1:3" x14ac:dyDescent="0.2">
      <c r="A95" s="23" t="s">
        <v>639</v>
      </c>
      <c r="B95" s="24" t="s">
        <v>688</v>
      </c>
      <c r="C95" s="24">
        <v>42857.13</v>
      </c>
    </row>
    <row r="96" spans="1:3" x14ac:dyDescent="0.2">
      <c r="A96" s="23" t="s">
        <v>639</v>
      </c>
      <c r="B96" s="24" t="s">
        <v>689</v>
      </c>
      <c r="C96" s="24">
        <v>42857.120000000003</v>
      </c>
    </row>
    <row r="97" spans="1:3" ht="150" x14ac:dyDescent="0.2">
      <c r="A97" s="23" t="s">
        <v>639</v>
      </c>
      <c r="B97" s="31" t="s">
        <v>981</v>
      </c>
      <c r="C97" s="24">
        <v>100000</v>
      </c>
    </row>
    <row r="98" spans="1:3" x14ac:dyDescent="0.2">
      <c r="A98" s="23"/>
      <c r="B98" s="29" t="s">
        <v>540</v>
      </c>
      <c r="C98" s="24">
        <f>SUM(C7:C97)</f>
        <v>730667.38700000045</v>
      </c>
    </row>
    <row r="99" spans="1:3" ht="13.5" thickBot="1" x14ac:dyDescent="0.25">
      <c r="A99" s="16"/>
      <c r="B99" s="17"/>
      <c r="C99" s="17"/>
    </row>
    <row r="100" spans="1:3" x14ac:dyDescent="0.2">
      <c r="A100" s="18"/>
      <c r="B100" s="18"/>
      <c r="C100" s="18"/>
    </row>
    <row r="103" spans="1:3" x14ac:dyDescent="0.2">
      <c r="B103" s="19"/>
      <c r="C103" s="19"/>
    </row>
    <row r="104" spans="1:3" x14ac:dyDescent="0.2">
      <c r="B104" s="19"/>
      <c r="C104" s="19"/>
    </row>
    <row r="105" spans="1:3" x14ac:dyDescent="0.2">
      <c r="B105" s="19"/>
      <c r="C105" s="19"/>
    </row>
    <row r="107" spans="1:3" x14ac:dyDescent="0.2">
      <c r="B107" s="20"/>
    </row>
    <row r="108" spans="1:3" ht="12.75" customHeight="1" x14ac:dyDescent="0.2">
      <c r="B108" s="21"/>
      <c r="C108" s="21"/>
    </row>
    <row r="109" spans="1:3" ht="12.75" customHeight="1" x14ac:dyDescent="0.2">
      <c r="B109" s="21"/>
      <c r="C109" s="21"/>
    </row>
    <row r="120" s="22" customFormat="1" ht="11.25" x14ac:dyDescent="0.25"/>
  </sheetData>
  <mergeCells count="1">
    <mergeCell ref="C86:C89"/>
  </mergeCells>
  <pageMargins left="0.7" right="0.7" top="0.75" bottom="0.75" header="0.3" footer="0.3"/>
  <pageSetup scale="51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51"/>
  <sheetViews>
    <sheetView topLeftCell="A295" workbookViewId="0">
      <selection activeCell="F318" sqref="F318"/>
    </sheetView>
  </sheetViews>
  <sheetFormatPr baseColWidth="10" defaultRowHeight="12.75" x14ac:dyDescent="0.2"/>
  <cols>
    <col min="1" max="1" width="35.7109375" style="4" customWidth="1"/>
    <col min="2" max="2" width="89" style="4" customWidth="1"/>
    <col min="3" max="3" width="33.570312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3" t="s">
        <v>690</v>
      </c>
      <c r="B7" s="24" t="s">
        <v>691</v>
      </c>
      <c r="C7" s="24">
        <v>45358.74</v>
      </c>
    </row>
    <row r="8" spans="1:8" x14ac:dyDescent="0.2">
      <c r="A8" s="23" t="s">
        <v>690</v>
      </c>
      <c r="B8" s="24" t="s">
        <v>692</v>
      </c>
      <c r="C8" s="24">
        <v>77989.37</v>
      </c>
    </row>
    <row r="9" spans="1:8" x14ac:dyDescent="0.2">
      <c r="A9" s="23" t="s">
        <v>690</v>
      </c>
      <c r="B9" s="24" t="s">
        <v>693</v>
      </c>
      <c r="C9" s="24">
        <v>13732.7</v>
      </c>
    </row>
    <row r="10" spans="1:8" ht="14.25" x14ac:dyDescent="0.2">
      <c r="A10" s="23" t="s">
        <v>690</v>
      </c>
      <c r="B10" s="24" t="s">
        <v>694</v>
      </c>
      <c r="C10" s="24">
        <v>7641.68</v>
      </c>
    </row>
    <row r="11" spans="1:8" x14ac:dyDescent="0.2">
      <c r="A11" s="23" t="s">
        <v>690</v>
      </c>
      <c r="B11" s="24" t="s">
        <v>695</v>
      </c>
      <c r="C11" s="24">
        <v>39472.94</v>
      </c>
    </row>
    <row r="12" spans="1:8" x14ac:dyDescent="0.2">
      <c r="A12" s="23" t="s">
        <v>690</v>
      </c>
      <c r="B12" s="24" t="s">
        <v>696</v>
      </c>
      <c r="C12" s="24">
        <v>15326</v>
      </c>
    </row>
    <row r="13" spans="1:8" x14ac:dyDescent="0.2">
      <c r="A13" s="23" t="s">
        <v>690</v>
      </c>
      <c r="B13" s="24" t="s">
        <v>697</v>
      </c>
      <c r="C13" s="24">
        <v>9300</v>
      </c>
    </row>
    <row r="14" spans="1:8" x14ac:dyDescent="0.2">
      <c r="A14" s="23" t="s">
        <v>690</v>
      </c>
      <c r="B14" s="24" t="s">
        <v>697</v>
      </c>
      <c r="C14" s="24">
        <v>9300</v>
      </c>
    </row>
    <row r="15" spans="1:8" ht="25.5" x14ac:dyDescent="0.2">
      <c r="A15" s="23" t="s">
        <v>690</v>
      </c>
      <c r="B15" s="24" t="s">
        <v>698</v>
      </c>
      <c r="C15" s="24">
        <v>11534.5</v>
      </c>
    </row>
    <row r="16" spans="1:8" x14ac:dyDescent="0.2">
      <c r="A16" s="23" t="s">
        <v>690</v>
      </c>
      <c r="B16" s="24" t="s">
        <v>699</v>
      </c>
      <c r="C16" s="24">
        <v>1842.97</v>
      </c>
    </row>
    <row r="17" spans="1:3" x14ac:dyDescent="0.2">
      <c r="A17" s="23" t="s">
        <v>690</v>
      </c>
      <c r="B17" s="24" t="s">
        <v>699</v>
      </c>
      <c r="C17" s="24">
        <v>1842.97</v>
      </c>
    </row>
    <row r="18" spans="1:3" x14ac:dyDescent="0.2">
      <c r="A18" s="23" t="s">
        <v>690</v>
      </c>
      <c r="B18" s="24" t="s">
        <v>665</v>
      </c>
      <c r="C18" s="24">
        <v>518.08000000000004</v>
      </c>
    </row>
    <row r="19" spans="1:3" x14ac:dyDescent="0.2">
      <c r="A19" s="23" t="s">
        <v>690</v>
      </c>
      <c r="B19" s="24" t="s">
        <v>665</v>
      </c>
      <c r="C19" s="24">
        <v>518.08000000000004</v>
      </c>
    </row>
    <row r="20" spans="1:3" x14ac:dyDescent="0.2">
      <c r="A20" s="23" t="s">
        <v>690</v>
      </c>
      <c r="B20" s="24" t="s">
        <v>665</v>
      </c>
      <c r="C20" s="24">
        <v>518.08000000000004</v>
      </c>
    </row>
    <row r="21" spans="1:3" x14ac:dyDescent="0.2">
      <c r="A21" s="23" t="s">
        <v>690</v>
      </c>
      <c r="B21" s="24" t="s">
        <v>665</v>
      </c>
      <c r="C21" s="24">
        <v>518.08000000000004</v>
      </c>
    </row>
    <row r="22" spans="1:3" x14ac:dyDescent="0.2">
      <c r="A22" s="23" t="s">
        <v>690</v>
      </c>
      <c r="B22" s="24" t="s">
        <v>666</v>
      </c>
      <c r="C22" s="24">
        <v>518.08000000000004</v>
      </c>
    </row>
    <row r="23" spans="1:3" x14ac:dyDescent="0.2">
      <c r="A23" s="23" t="s">
        <v>690</v>
      </c>
      <c r="B23" s="24" t="s">
        <v>666</v>
      </c>
      <c r="C23" s="24">
        <v>518.08000000000004</v>
      </c>
    </row>
    <row r="24" spans="1:3" x14ac:dyDescent="0.2">
      <c r="A24" s="23" t="s">
        <v>690</v>
      </c>
      <c r="B24" s="24" t="s">
        <v>666</v>
      </c>
      <c r="C24" s="24">
        <v>518.08000000000004</v>
      </c>
    </row>
    <row r="25" spans="1:3" x14ac:dyDescent="0.2">
      <c r="A25" s="23" t="s">
        <v>690</v>
      </c>
      <c r="B25" s="24" t="s">
        <v>667</v>
      </c>
      <c r="C25" s="24">
        <v>518.08000000000004</v>
      </c>
    </row>
    <row r="26" spans="1:3" x14ac:dyDescent="0.2">
      <c r="A26" s="23" t="s">
        <v>690</v>
      </c>
      <c r="B26" s="24" t="s">
        <v>667</v>
      </c>
      <c r="C26" s="24">
        <v>518.08000000000004</v>
      </c>
    </row>
    <row r="27" spans="1:3" x14ac:dyDescent="0.2">
      <c r="A27" s="23" t="s">
        <v>690</v>
      </c>
      <c r="B27" s="24" t="s">
        <v>667</v>
      </c>
      <c r="C27" s="24">
        <v>518.08000000000004</v>
      </c>
    </row>
    <row r="28" spans="1:3" x14ac:dyDescent="0.2">
      <c r="A28" s="23" t="s">
        <v>690</v>
      </c>
      <c r="B28" s="24" t="s">
        <v>668</v>
      </c>
      <c r="C28" s="24">
        <v>518.08000000000004</v>
      </c>
    </row>
    <row r="29" spans="1:3" x14ac:dyDescent="0.2">
      <c r="A29" s="23" t="s">
        <v>690</v>
      </c>
      <c r="B29" s="24" t="s">
        <v>668</v>
      </c>
      <c r="C29" s="24">
        <v>518.08000000000004</v>
      </c>
    </row>
    <row r="30" spans="1:3" x14ac:dyDescent="0.2">
      <c r="A30" s="23" t="s">
        <v>690</v>
      </c>
      <c r="B30" s="24" t="s">
        <v>668</v>
      </c>
      <c r="C30" s="24">
        <v>518.08000000000004</v>
      </c>
    </row>
    <row r="31" spans="1:3" x14ac:dyDescent="0.2">
      <c r="A31" s="23" t="s">
        <v>690</v>
      </c>
      <c r="B31" s="24" t="s">
        <v>668</v>
      </c>
      <c r="C31" s="24">
        <v>518.08000000000004</v>
      </c>
    </row>
    <row r="32" spans="1:3" x14ac:dyDescent="0.2">
      <c r="A32" s="23" t="s">
        <v>690</v>
      </c>
      <c r="B32" s="24" t="s">
        <v>700</v>
      </c>
      <c r="C32" s="24">
        <f>50*1.15</f>
        <v>57.499999999999993</v>
      </c>
    </row>
    <row r="33" spans="1:3" x14ac:dyDescent="0.2">
      <c r="A33" s="23" t="s">
        <v>690</v>
      </c>
      <c r="B33" s="24" t="s">
        <v>677</v>
      </c>
      <c r="C33" s="24">
        <v>55.91</v>
      </c>
    </row>
    <row r="34" spans="1:3" x14ac:dyDescent="0.2">
      <c r="A34" s="23" t="s">
        <v>690</v>
      </c>
      <c r="B34" s="24" t="s">
        <v>577</v>
      </c>
      <c r="C34" s="24">
        <f t="shared" ref="C34:C39" si="0">74.19*1.15</f>
        <v>85.318499999999986</v>
      </c>
    </row>
    <row r="35" spans="1:3" x14ac:dyDescent="0.2">
      <c r="A35" s="23" t="s">
        <v>690</v>
      </c>
      <c r="B35" s="24" t="s">
        <v>577</v>
      </c>
      <c r="C35" s="24">
        <f t="shared" si="0"/>
        <v>85.318499999999986</v>
      </c>
    </row>
    <row r="36" spans="1:3" x14ac:dyDescent="0.2">
      <c r="A36" s="23" t="s">
        <v>690</v>
      </c>
      <c r="B36" s="24" t="s">
        <v>577</v>
      </c>
      <c r="C36" s="24">
        <f t="shared" si="0"/>
        <v>85.318499999999986</v>
      </c>
    </row>
    <row r="37" spans="1:3" x14ac:dyDescent="0.2">
      <c r="A37" s="23" t="s">
        <v>690</v>
      </c>
      <c r="B37" s="24" t="s">
        <v>577</v>
      </c>
      <c r="C37" s="24">
        <f t="shared" si="0"/>
        <v>85.318499999999986</v>
      </c>
    </row>
    <row r="38" spans="1:3" x14ac:dyDescent="0.2">
      <c r="A38" s="23" t="s">
        <v>690</v>
      </c>
      <c r="B38" s="24" t="s">
        <v>577</v>
      </c>
      <c r="C38" s="24">
        <f t="shared" si="0"/>
        <v>85.318499999999986</v>
      </c>
    </row>
    <row r="39" spans="1:3" x14ac:dyDescent="0.2">
      <c r="A39" s="23" t="s">
        <v>690</v>
      </c>
      <c r="B39" s="24" t="s">
        <v>577</v>
      </c>
      <c r="C39" s="24">
        <f t="shared" si="0"/>
        <v>85.318499999999986</v>
      </c>
    </row>
    <row r="40" spans="1:3" x14ac:dyDescent="0.2">
      <c r="A40" s="23" t="s">
        <v>690</v>
      </c>
      <c r="B40" s="24" t="s">
        <v>578</v>
      </c>
      <c r="C40" s="24">
        <f>422.6*1.15</f>
        <v>485.99</v>
      </c>
    </row>
    <row r="41" spans="1:3" x14ac:dyDescent="0.2">
      <c r="A41" s="23" t="s">
        <v>690</v>
      </c>
      <c r="B41" s="24" t="s">
        <v>578</v>
      </c>
      <c r="C41" s="24">
        <f>422.6*1.15</f>
        <v>485.99</v>
      </c>
    </row>
    <row r="42" spans="1:3" x14ac:dyDescent="0.2">
      <c r="A42" s="23" t="s">
        <v>690</v>
      </c>
      <c r="B42" s="24" t="s">
        <v>677</v>
      </c>
      <c r="C42" s="24">
        <f t="shared" ref="C42:C58" si="1">57.01*1.15</f>
        <v>65.561499999999995</v>
      </c>
    </row>
    <row r="43" spans="1:3" x14ac:dyDescent="0.2">
      <c r="A43" s="23" t="s">
        <v>690</v>
      </c>
      <c r="B43" s="24" t="s">
        <v>677</v>
      </c>
      <c r="C43" s="24">
        <f t="shared" si="1"/>
        <v>65.561499999999995</v>
      </c>
    </row>
    <row r="44" spans="1:3" x14ac:dyDescent="0.2">
      <c r="A44" s="23" t="s">
        <v>690</v>
      </c>
      <c r="B44" s="24" t="s">
        <v>677</v>
      </c>
      <c r="C44" s="24">
        <f t="shared" si="1"/>
        <v>65.561499999999995</v>
      </c>
    </row>
    <row r="45" spans="1:3" x14ac:dyDescent="0.2">
      <c r="A45" s="23" t="s">
        <v>690</v>
      </c>
      <c r="B45" s="24" t="s">
        <v>677</v>
      </c>
      <c r="C45" s="24">
        <f t="shared" si="1"/>
        <v>65.561499999999995</v>
      </c>
    </row>
    <row r="46" spans="1:3" x14ac:dyDescent="0.2">
      <c r="A46" s="23" t="s">
        <v>690</v>
      </c>
      <c r="B46" s="24" t="s">
        <v>677</v>
      </c>
      <c r="C46" s="24">
        <f t="shared" si="1"/>
        <v>65.561499999999995</v>
      </c>
    </row>
    <row r="47" spans="1:3" x14ac:dyDescent="0.2">
      <c r="A47" s="23" t="s">
        <v>690</v>
      </c>
      <c r="B47" s="24" t="s">
        <v>677</v>
      </c>
      <c r="C47" s="24">
        <f t="shared" si="1"/>
        <v>65.561499999999995</v>
      </c>
    </row>
    <row r="48" spans="1:3" x14ac:dyDescent="0.2">
      <c r="A48" s="23" t="s">
        <v>690</v>
      </c>
      <c r="B48" s="24" t="s">
        <v>677</v>
      </c>
      <c r="C48" s="24">
        <f t="shared" si="1"/>
        <v>65.561499999999995</v>
      </c>
    </row>
    <row r="49" spans="1:3" x14ac:dyDescent="0.2">
      <c r="A49" s="23" t="s">
        <v>690</v>
      </c>
      <c r="B49" s="24" t="s">
        <v>677</v>
      </c>
      <c r="C49" s="24">
        <f t="shared" si="1"/>
        <v>65.561499999999995</v>
      </c>
    </row>
    <row r="50" spans="1:3" x14ac:dyDescent="0.2">
      <c r="A50" s="23" t="s">
        <v>690</v>
      </c>
      <c r="B50" s="24" t="s">
        <v>677</v>
      </c>
      <c r="C50" s="24">
        <f t="shared" si="1"/>
        <v>65.561499999999995</v>
      </c>
    </row>
    <row r="51" spans="1:3" x14ac:dyDescent="0.2">
      <c r="A51" s="23" t="s">
        <v>690</v>
      </c>
      <c r="B51" s="24" t="s">
        <v>677</v>
      </c>
      <c r="C51" s="24">
        <f t="shared" si="1"/>
        <v>65.561499999999995</v>
      </c>
    </row>
    <row r="52" spans="1:3" x14ac:dyDescent="0.2">
      <c r="A52" s="23" t="s">
        <v>690</v>
      </c>
      <c r="B52" s="24" t="s">
        <v>677</v>
      </c>
      <c r="C52" s="24">
        <f t="shared" si="1"/>
        <v>65.561499999999995</v>
      </c>
    </row>
    <row r="53" spans="1:3" x14ac:dyDescent="0.2">
      <c r="A53" s="23" t="s">
        <v>690</v>
      </c>
      <c r="B53" s="24" t="s">
        <v>677</v>
      </c>
      <c r="C53" s="24">
        <f t="shared" si="1"/>
        <v>65.561499999999995</v>
      </c>
    </row>
    <row r="54" spans="1:3" x14ac:dyDescent="0.2">
      <c r="A54" s="23" t="s">
        <v>690</v>
      </c>
      <c r="B54" s="24" t="s">
        <v>677</v>
      </c>
      <c r="C54" s="24">
        <f t="shared" si="1"/>
        <v>65.561499999999995</v>
      </c>
    </row>
    <row r="55" spans="1:3" x14ac:dyDescent="0.2">
      <c r="A55" s="23" t="s">
        <v>690</v>
      </c>
      <c r="B55" s="24" t="s">
        <v>677</v>
      </c>
      <c r="C55" s="24">
        <f t="shared" si="1"/>
        <v>65.561499999999995</v>
      </c>
    </row>
    <row r="56" spans="1:3" x14ac:dyDescent="0.2">
      <c r="A56" s="23" t="s">
        <v>690</v>
      </c>
      <c r="B56" s="24" t="s">
        <v>677</v>
      </c>
      <c r="C56" s="24">
        <f t="shared" si="1"/>
        <v>65.561499999999995</v>
      </c>
    </row>
    <row r="57" spans="1:3" x14ac:dyDescent="0.2">
      <c r="A57" s="23" t="s">
        <v>690</v>
      </c>
      <c r="B57" s="24" t="s">
        <v>677</v>
      </c>
      <c r="C57" s="24">
        <f t="shared" si="1"/>
        <v>65.561499999999995</v>
      </c>
    </row>
    <row r="58" spans="1:3" x14ac:dyDescent="0.2">
      <c r="A58" s="23" t="s">
        <v>690</v>
      </c>
      <c r="B58" s="24" t="s">
        <v>677</v>
      </c>
      <c r="C58" s="24">
        <f t="shared" si="1"/>
        <v>65.561499999999995</v>
      </c>
    </row>
    <row r="59" spans="1:3" x14ac:dyDescent="0.2">
      <c r="A59" s="23" t="s">
        <v>690</v>
      </c>
      <c r="B59" s="24" t="s">
        <v>701</v>
      </c>
      <c r="C59" s="24">
        <v>19980.099999999999</v>
      </c>
    </row>
    <row r="60" spans="1:3" x14ac:dyDescent="0.2">
      <c r="A60" s="23" t="s">
        <v>690</v>
      </c>
      <c r="B60" s="24" t="s">
        <v>701</v>
      </c>
      <c r="C60" s="24">
        <v>19980.099999999999</v>
      </c>
    </row>
    <row r="61" spans="1:3" x14ac:dyDescent="0.2">
      <c r="A61" s="23" t="s">
        <v>690</v>
      </c>
      <c r="B61" s="24" t="s">
        <v>702</v>
      </c>
      <c r="C61" s="24">
        <v>22080.74</v>
      </c>
    </row>
    <row r="62" spans="1:3" x14ac:dyDescent="0.2">
      <c r="A62" s="23" t="s">
        <v>690</v>
      </c>
      <c r="B62" s="24" t="s">
        <v>703</v>
      </c>
      <c r="C62" s="24">
        <f>2943.45*1.15</f>
        <v>3384.9674999999997</v>
      </c>
    </row>
    <row r="63" spans="1:3" x14ac:dyDescent="0.2">
      <c r="A63" s="23" t="s">
        <v>690</v>
      </c>
      <c r="B63" s="24" t="s">
        <v>703</v>
      </c>
      <c r="C63" s="24">
        <f>2943.45*1.15</f>
        <v>3384.9674999999997</v>
      </c>
    </row>
    <row r="64" spans="1:3" x14ac:dyDescent="0.2">
      <c r="A64" s="23" t="s">
        <v>690</v>
      </c>
      <c r="B64" s="24" t="s">
        <v>704</v>
      </c>
      <c r="C64" s="24">
        <f>69500*1.15</f>
        <v>79925</v>
      </c>
    </row>
    <row r="65" spans="1:3" x14ac:dyDescent="0.2">
      <c r="A65" s="23" t="s">
        <v>690</v>
      </c>
      <c r="B65" s="24" t="s">
        <v>705</v>
      </c>
      <c r="C65" s="24">
        <f>5162.5*1.15</f>
        <v>5936.8749999999991</v>
      </c>
    </row>
    <row r="66" spans="1:3" x14ac:dyDescent="0.2">
      <c r="A66" s="23" t="s">
        <v>690</v>
      </c>
      <c r="B66" s="24" t="s">
        <v>706</v>
      </c>
      <c r="C66" s="24">
        <f>4032.37*1.15</f>
        <v>4637.2254999999996</v>
      </c>
    </row>
    <row r="67" spans="1:3" x14ac:dyDescent="0.2">
      <c r="A67" s="23" t="s">
        <v>690</v>
      </c>
      <c r="B67" s="24" t="s">
        <v>707</v>
      </c>
      <c r="C67" s="24">
        <f>990.36*1.15</f>
        <v>1138.914</v>
      </c>
    </row>
    <row r="68" spans="1:3" x14ac:dyDescent="0.2">
      <c r="A68" s="23" t="s">
        <v>690</v>
      </c>
      <c r="B68" s="24" t="s">
        <v>708</v>
      </c>
      <c r="C68" s="24">
        <f>824.28*1.15</f>
        <v>947.92199999999991</v>
      </c>
    </row>
    <row r="69" spans="1:3" x14ac:dyDescent="0.2">
      <c r="A69" s="23" t="s">
        <v>690</v>
      </c>
      <c r="B69" s="24" t="s">
        <v>709</v>
      </c>
      <c r="C69" s="24">
        <f>870.52*1.15</f>
        <v>1001.098</v>
      </c>
    </row>
    <row r="70" spans="1:3" x14ac:dyDescent="0.2">
      <c r="A70" s="23" t="s">
        <v>690</v>
      </c>
      <c r="B70" s="24" t="s">
        <v>710</v>
      </c>
      <c r="C70" s="24">
        <f>825.75*1.15</f>
        <v>949.61249999999995</v>
      </c>
    </row>
    <row r="71" spans="1:3" x14ac:dyDescent="0.2">
      <c r="A71" s="23" t="s">
        <v>690</v>
      </c>
      <c r="B71" s="24" t="s">
        <v>711</v>
      </c>
      <c r="C71" s="24">
        <f>825.26*1.15</f>
        <v>949.04899999999986</v>
      </c>
    </row>
    <row r="72" spans="1:3" x14ac:dyDescent="0.2">
      <c r="A72" s="23" t="s">
        <v>690</v>
      </c>
      <c r="B72" s="24" t="s">
        <v>712</v>
      </c>
      <c r="C72" s="24">
        <f>906.99*1.15</f>
        <v>1043.0384999999999</v>
      </c>
    </row>
    <row r="73" spans="1:3" x14ac:dyDescent="0.2">
      <c r="A73" s="23" t="s">
        <v>690</v>
      </c>
      <c r="B73" s="24" t="s">
        <v>713</v>
      </c>
      <c r="C73" s="24">
        <v>1412.17</v>
      </c>
    </row>
    <row r="74" spans="1:3" x14ac:dyDescent="0.2">
      <c r="A74" s="23" t="s">
        <v>690</v>
      </c>
      <c r="B74" s="24" t="s">
        <v>714</v>
      </c>
      <c r="C74" s="24">
        <v>1177.71</v>
      </c>
    </row>
    <row r="75" spans="1:3" x14ac:dyDescent="0.2">
      <c r="A75" s="23" t="s">
        <v>690</v>
      </c>
      <c r="B75" s="24" t="s">
        <v>715</v>
      </c>
      <c r="C75" s="24">
        <f>3233*1.15</f>
        <v>3717.95</v>
      </c>
    </row>
    <row r="76" spans="1:3" x14ac:dyDescent="0.2">
      <c r="A76" s="23" t="s">
        <v>690</v>
      </c>
      <c r="B76" s="24" t="s">
        <v>716</v>
      </c>
      <c r="C76" s="24">
        <f>175*1.15</f>
        <v>201.24999999999997</v>
      </c>
    </row>
    <row r="77" spans="1:3" x14ac:dyDescent="0.2">
      <c r="A77" s="23" t="s">
        <v>690</v>
      </c>
      <c r="B77" s="24" t="s">
        <v>716</v>
      </c>
      <c r="C77" s="24">
        <f>175*1.15</f>
        <v>201.24999999999997</v>
      </c>
    </row>
    <row r="78" spans="1:3" x14ac:dyDescent="0.2">
      <c r="A78" s="23" t="s">
        <v>690</v>
      </c>
      <c r="B78" s="24" t="s">
        <v>717</v>
      </c>
      <c r="C78" s="24">
        <f>69000*1.15</f>
        <v>79350</v>
      </c>
    </row>
    <row r="79" spans="1:3" x14ac:dyDescent="0.2">
      <c r="A79" s="23" t="s">
        <v>690</v>
      </c>
      <c r="B79" s="24" t="s">
        <v>718</v>
      </c>
      <c r="C79" s="24">
        <f>2350*1.15</f>
        <v>2702.5</v>
      </c>
    </row>
    <row r="80" spans="1:3" x14ac:dyDescent="0.2">
      <c r="A80" s="23" t="s">
        <v>690</v>
      </c>
      <c r="B80" s="24" t="s">
        <v>719</v>
      </c>
      <c r="C80" s="24">
        <f>240*1.15</f>
        <v>276</v>
      </c>
    </row>
    <row r="81" spans="1:3" x14ac:dyDescent="0.2">
      <c r="A81" s="23" t="s">
        <v>690</v>
      </c>
      <c r="B81" s="24" t="s">
        <v>720</v>
      </c>
      <c r="C81" s="24">
        <f>516*1.15</f>
        <v>593.4</v>
      </c>
    </row>
    <row r="82" spans="1:3" x14ac:dyDescent="0.2">
      <c r="A82" s="23" t="s">
        <v>690</v>
      </c>
      <c r="B82" s="24" t="s">
        <v>720</v>
      </c>
      <c r="C82" s="24">
        <f>516*1.15</f>
        <v>593.4</v>
      </c>
    </row>
    <row r="83" spans="1:3" x14ac:dyDescent="0.2">
      <c r="A83" s="23" t="s">
        <v>690</v>
      </c>
      <c r="B83" s="24" t="s">
        <v>721</v>
      </c>
      <c r="C83" s="24">
        <f>1470*1.15</f>
        <v>1690.4999999999998</v>
      </c>
    </row>
    <row r="84" spans="1:3" x14ac:dyDescent="0.2">
      <c r="A84" s="23" t="s">
        <v>690</v>
      </c>
      <c r="B84" s="24" t="s">
        <v>721</v>
      </c>
      <c r="C84" s="24">
        <f>1470*1.15</f>
        <v>1690.4999999999998</v>
      </c>
    </row>
    <row r="85" spans="1:3" x14ac:dyDescent="0.2">
      <c r="A85" s="23" t="s">
        <v>690</v>
      </c>
      <c r="B85" s="24" t="s">
        <v>722</v>
      </c>
      <c r="C85" s="24">
        <f>176*1.15</f>
        <v>202.39999999999998</v>
      </c>
    </row>
    <row r="86" spans="1:3" x14ac:dyDescent="0.2">
      <c r="A86" s="23" t="s">
        <v>690</v>
      </c>
      <c r="B86" s="24" t="s">
        <v>723</v>
      </c>
      <c r="C86" s="24">
        <f>280.5*1.15</f>
        <v>322.57499999999999</v>
      </c>
    </row>
    <row r="87" spans="1:3" x14ac:dyDescent="0.2">
      <c r="A87" s="23" t="s">
        <v>690</v>
      </c>
      <c r="B87" s="24" t="s">
        <v>723</v>
      </c>
      <c r="C87" s="24">
        <f>280.5*1.15</f>
        <v>322.57499999999999</v>
      </c>
    </row>
    <row r="88" spans="1:3" x14ac:dyDescent="0.2">
      <c r="A88" s="23" t="s">
        <v>690</v>
      </c>
      <c r="B88" s="24" t="s">
        <v>724</v>
      </c>
      <c r="C88" s="24">
        <f>849.2*1.15</f>
        <v>976.57999999999993</v>
      </c>
    </row>
    <row r="89" spans="1:3" x14ac:dyDescent="0.2">
      <c r="A89" s="23" t="s">
        <v>690</v>
      </c>
      <c r="B89" s="24" t="s">
        <v>724</v>
      </c>
      <c r="C89" s="24">
        <f>849.2*1.15</f>
        <v>976.57999999999993</v>
      </c>
    </row>
    <row r="90" spans="1:3" x14ac:dyDescent="0.2">
      <c r="A90" s="23" t="s">
        <v>690</v>
      </c>
      <c r="B90" s="24" t="s">
        <v>725</v>
      </c>
      <c r="C90" s="24">
        <f>913.5*1.15</f>
        <v>1050.5249999999999</v>
      </c>
    </row>
    <row r="91" spans="1:3" x14ac:dyDescent="0.2">
      <c r="A91" s="23" t="s">
        <v>690</v>
      </c>
      <c r="B91" s="24" t="s">
        <v>725</v>
      </c>
      <c r="C91" s="24">
        <f>913.5*1.15</f>
        <v>1050.5249999999999</v>
      </c>
    </row>
    <row r="92" spans="1:3" x14ac:dyDescent="0.2">
      <c r="A92" s="23" t="s">
        <v>690</v>
      </c>
      <c r="B92" s="24" t="s">
        <v>726</v>
      </c>
      <c r="C92" s="24">
        <f>584.5*1.15</f>
        <v>672.17499999999995</v>
      </c>
    </row>
    <row r="93" spans="1:3" x14ac:dyDescent="0.2">
      <c r="A93" s="23" t="s">
        <v>690</v>
      </c>
      <c r="B93" s="24" t="s">
        <v>727</v>
      </c>
      <c r="C93" s="24">
        <f>1390*1.15</f>
        <v>1598.4999999999998</v>
      </c>
    </row>
    <row r="94" spans="1:3" x14ac:dyDescent="0.2">
      <c r="A94" s="23" t="s">
        <v>690</v>
      </c>
      <c r="B94" s="24" t="s">
        <v>727</v>
      </c>
      <c r="C94" s="24">
        <f>1390*1.15</f>
        <v>1598.4999999999998</v>
      </c>
    </row>
    <row r="95" spans="1:3" x14ac:dyDescent="0.2">
      <c r="A95" s="23" t="s">
        <v>690</v>
      </c>
      <c r="B95" s="24" t="s">
        <v>728</v>
      </c>
      <c r="C95" s="24">
        <f>350*1.15</f>
        <v>402.49999999999994</v>
      </c>
    </row>
    <row r="96" spans="1:3" x14ac:dyDescent="0.2">
      <c r="A96" s="23" t="s">
        <v>690</v>
      </c>
      <c r="B96" s="24" t="s">
        <v>729</v>
      </c>
      <c r="C96" s="24">
        <f>390*1.15</f>
        <v>448.49999999999994</v>
      </c>
    </row>
    <row r="97" spans="1:3" x14ac:dyDescent="0.2">
      <c r="A97" s="23" t="s">
        <v>690</v>
      </c>
      <c r="B97" s="24" t="s">
        <v>730</v>
      </c>
      <c r="C97" s="24">
        <f>495*1.15</f>
        <v>569.25</v>
      </c>
    </row>
    <row r="98" spans="1:3" x14ac:dyDescent="0.2">
      <c r="A98" s="23" t="s">
        <v>690</v>
      </c>
      <c r="B98" s="24" t="s">
        <v>731</v>
      </c>
      <c r="C98" s="24">
        <f>855*1.15</f>
        <v>983.24999999999989</v>
      </c>
    </row>
    <row r="99" spans="1:3" x14ac:dyDescent="0.2">
      <c r="A99" s="23" t="s">
        <v>690</v>
      </c>
      <c r="B99" s="24" t="s">
        <v>732</v>
      </c>
      <c r="C99" s="24">
        <f>1351.8*1.15</f>
        <v>1554.57</v>
      </c>
    </row>
    <row r="100" spans="1:3" x14ac:dyDescent="0.2">
      <c r="A100" s="23" t="s">
        <v>690</v>
      </c>
      <c r="B100" s="24" t="s">
        <v>733</v>
      </c>
      <c r="C100" s="24">
        <f>680*1.15</f>
        <v>781.99999999999989</v>
      </c>
    </row>
    <row r="101" spans="1:3" x14ac:dyDescent="0.2">
      <c r="A101" s="23" t="s">
        <v>690</v>
      </c>
      <c r="B101" s="24" t="s">
        <v>734</v>
      </c>
      <c r="C101" s="24">
        <f>790*1.15</f>
        <v>908.49999999999989</v>
      </c>
    </row>
    <row r="102" spans="1:3" x14ac:dyDescent="0.2">
      <c r="A102" s="23" t="s">
        <v>690</v>
      </c>
      <c r="B102" s="24" t="s">
        <v>735</v>
      </c>
      <c r="C102" s="24">
        <f>27.5*1.15</f>
        <v>31.624999999999996</v>
      </c>
    </row>
    <row r="103" spans="1:3" x14ac:dyDescent="0.2">
      <c r="A103" s="23" t="s">
        <v>690</v>
      </c>
      <c r="B103" s="24" t="s">
        <v>735</v>
      </c>
      <c r="C103" s="24">
        <f>27.5*1.15</f>
        <v>31.624999999999996</v>
      </c>
    </row>
    <row r="104" spans="1:3" x14ac:dyDescent="0.2">
      <c r="A104" s="23" t="s">
        <v>690</v>
      </c>
      <c r="B104" s="24" t="s">
        <v>735</v>
      </c>
      <c r="C104" s="24">
        <f>27.5*1.15</f>
        <v>31.624999999999996</v>
      </c>
    </row>
    <row r="105" spans="1:3" x14ac:dyDescent="0.2">
      <c r="A105" s="23" t="s">
        <v>690</v>
      </c>
      <c r="B105" s="24" t="s">
        <v>736</v>
      </c>
      <c r="C105" s="24">
        <f>82.5*1.15</f>
        <v>94.874999999999986</v>
      </c>
    </row>
    <row r="106" spans="1:3" x14ac:dyDescent="0.2">
      <c r="A106" s="23" t="s">
        <v>690</v>
      </c>
      <c r="B106" s="24" t="s">
        <v>736</v>
      </c>
      <c r="C106" s="24">
        <f>82.5*1.15</f>
        <v>94.874999999999986</v>
      </c>
    </row>
    <row r="107" spans="1:3" x14ac:dyDescent="0.2">
      <c r="A107" s="23" t="s">
        <v>690</v>
      </c>
      <c r="B107" s="24" t="s">
        <v>737</v>
      </c>
      <c r="C107" s="24">
        <f>2980*1.15</f>
        <v>3426.9999999999995</v>
      </c>
    </row>
    <row r="108" spans="1:3" x14ac:dyDescent="0.2">
      <c r="A108" s="23" t="s">
        <v>690</v>
      </c>
      <c r="B108" s="24" t="s">
        <v>737</v>
      </c>
      <c r="C108" s="24">
        <f>2980*1.15</f>
        <v>3426.9999999999995</v>
      </c>
    </row>
    <row r="109" spans="1:3" x14ac:dyDescent="0.2">
      <c r="A109" s="23" t="s">
        <v>690</v>
      </c>
      <c r="B109" s="24" t="s">
        <v>738</v>
      </c>
      <c r="C109" s="24">
        <f>380*1.15</f>
        <v>436.99999999999994</v>
      </c>
    </row>
    <row r="110" spans="1:3" x14ac:dyDescent="0.2">
      <c r="A110" s="23" t="s">
        <v>690</v>
      </c>
      <c r="B110" s="24" t="s">
        <v>739</v>
      </c>
      <c r="C110" s="24">
        <f>500*1.15</f>
        <v>575</v>
      </c>
    </row>
    <row r="111" spans="1:3" x14ac:dyDescent="0.2">
      <c r="A111" s="23" t="s">
        <v>690</v>
      </c>
      <c r="B111" s="24" t="s">
        <v>739</v>
      </c>
      <c r="C111" s="24">
        <f>500*1.15</f>
        <v>575</v>
      </c>
    </row>
    <row r="112" spans="1:3" x14ac:dyDescent="0.2">
      <c r="A112" s="23" t="s">
        <v>690</v>
      </c>
      <c r="B112" s="24" t="s">
        <v>740</v>
      </c>
      <c r="C112" s="24">
        <f>650*1.15</f>
        <v>747.49999999999989</v>
      </c>
    </row>
    <row r="113" spans="1:3" ht="25.5" x14ac:dyDescent="0.2">
      <c r="A113" s="23" t="s">
        <v>690</v>
      </c>
      <c r="B113" s="24" t="s">
        <v>741</v>
      </c>
      <c r="C113" s="24">
        <f>209*1.15</f>
        <v>240.35</v>
      </c>
    </row>
    <row r="114" spans="1:3" x14ac:dyDescent="0.2">
      <c r="A114" s="23" t="s">
        <v>690</v>
      </c>
      <c r="B114" s="24" t="s">
        <v>742</v>
      </c>
      <c r="C114" s="24">
        <f>271*1.15</f>
        <v>311.64999999999998</v>
      </c>
    </row>
    <row r="115" spans="1:3" x14ac:dyDescent="0.2">
      <c r="A115" s="23" t="s">
        <v>690</v>
      </c>
      <c r="B115" s="24" t="s">
        <v>742</v>
      </c>
      <c r="C115" s="24">
        <f>271*1.15</f>
        <v>311.64999999999998</v>
      </c>
    </row>
    <row r="116" spans="1:3" ht="25.5" x14ac:dyDescent="0.2">
      <c r="A116" s="23" t="s">
        <v>690</v>
      </c>
      <c r="B116" s="24" t="s">
        <v>743</v>
      </c>
      <c r="C116" s="24">
        <f>1090*1.15</f>
        <v>1253.5</v>
      </c>
    </row>
    <row r="117" spans="1:3" x14ac:dyDescent="0.2">
      <c r="A117" s="23" t="s">
        <v>690</v>
      </c>
      <c r="B117" s="24" t="s">
        <v>744</v>
      </c>
      <c r="C117" s="24">
        <f>770*1.15</f>
        <v>885.49999999999989</v>
      </c>
    </row>
    <row r="118" spans="1:3" x14ac:dyDescent="0.2">
      <c r="A118" s="23" t="s">
        <v>690</v>
      </c>
      <c r="B118" s="24" t="s">
        <v>744</v>
      </c>
      <c r="C118" s="24">
        <f>806.3*1.15</f>
        <v>927.24499999999989</v>
      </c>
    </row>
    <row r="119" spans="1:3" x14ac:dyDescent="0.2">
      <c r="A119" s="23" t="s">
        <v>690</v>
      </c>
      <c r="B119" s="24" t="s">
        <v>745</v>
      </c>
      <c r="C119" s="24">
        <f>2396.4*1.15</f>
        <v>2755.8599999999997</v>
      </c>
    </row>
    <row r="120" spans="1:3" x14ac:dyDescent="0.2">
      <c r="A120" s="23" t="s">
        <v>690</v>
      </c>
      <c r="B120" s="24" t="s">
        <v>746</v>
      </c>
      <c r="C120" s="24">
        <f>3865.05*1.15</f>
        <v>4444.8074999999999</v>
      </c>
    </row>
    <row r="121" spans="1:3" x14ac:dyDescent="0.2">
      <c r="A121" s="23" t="s">
        <v>690</v>
      </c>
      <c r="B121" s="24" t="s">
        <v>747</v>
      </c>
      <c r="C121" s="24">
        <f>790.7*1.15</f>
        <v>909.30499999999995</v>
      </c>
    </row>
    <row r="122" spans="1:3" x14ac:dyDescent="0.2">
      <c r="A122" s="23" t="s">
        <v>690</v>
      </c>
      <c r="B122" s="24" t="s">
        <v>748</v>
      </c>
      <c r="C122" s="24">
        <f>1715.68*1.15</f>
        <v>1973.0319999999999</v>
      </c>
    </row>
    <row r="123" spans="1:3" x14ac:dyDescent="0.2">
      <c r="A123" s="23" t="s">
        <v>690</v>
      </c>
      <c r="B123" s="24" t="s">
        <v>749</v>
      </c>
      <c r="C123" s="24">
        <f>45.5*1.15</f>
        <v>52.324999999999996</v>
      </c>
    </row>
    <row r="124" spans="1:3" x14ac:dyDescent="0.2">
      <c r="A124" s="23" t="s">
        <v>690</v>
      </c>
      <c r="B124" s="24" t="s">
        <v>750</v>
      </c>
      <c r="C124" s="24">
        <v>56</v>
      </c>
    </row>
    <row r="125" spans="1:3" x14ac:dyDescent="0.2">
      <c r="A125" s="23" t="s">
        <v>690</v>
      </c>
      <c r="B125" s="24" t="s">
        <v>751</v>
      </c>
      <c r="C125" s="24">
        <v>56</v>
      </c>
    </row>
    <row r="126" spans="1:3" x14ac:dyDescent="0.2">
      <c r="A126" s="23" t="s">
        <v>690</v>
      </c>
      <c r="B126" s="24" t="s">
        <v>752</v>
      </c>
      <c r="C126" s="24">
        <v>56</v>
      </c>
    </row>
    <row r="127" spans="1:3" x14ac:dyDescent="0.2">
      <c r="A127" s="23" t="s">
        <v>690</v>
      </c>
      <c r="B127" s="24" t="s">
        <v>753</v>
      </c>
      <c r="C127" s="24">
        <f>48.5*1.15</f>
        <v>55.774999999999999</v>
      </c>
    </row>
    <row r="128" spans="1:3" x14ac:dyDescent="0.2">
      <c r="A128" s="23" t="s">
        <v>690</v>
      </c>
      <c r="B128" s="24" t="s">
        <v>754</v>
      </c>
      <c r="C128" s="24">
        <f>48.5*1.15</f>
        <v>55.774999999999999</v>
      </c>
    </row>
    <row r="129" spans="1:3" x14ac:dyDescent="0.2">
      <c r="A129" s="23" t="s">
        <v>690</v>
      </c>
      <c r="B129" s="24" t="s">
        <v>755</v>
      </c>
      <c r="C129" s="24">
        <f>1205.71*1.15</f>
        <v>1386.5664999999999</v>
      </c>
    </row>
    <row r="130" spans="1:3" x14ac:dyDescent="0.2">
      <c r="A130" s="23" t="s">
        <v>690</v>
      </c>
      <c r="B130" s="24" t="s">
        <v>756</v>
      </c>
      <c r="C130" s="24">
        <f>691.8*1.15</f>
        <v>795.56999999999994</v>
      </c>
    </row>
    <row r="131" spans="1:3" x14ac:dyDescent="0.2">
      <c r="A131" s="23" t="s">
        <v>690</v>
      </c>
      <c r="B131" s="24" t="s">
        <v>757</v>
      </c>
      <c r="C131" s="24">
        <f>691.8*1.15</f>
        <v>795.56999999999994</v>
      </c>
    </row>
    <row r="132" spans="1:3" x14ac:dyDescent="0.2">
      <c r="A132" s="23" t="s">
        <v>690</v>
      </c>
      <c r="B132" s="24" t="s">
        <v>758</v>
      </c>
      <c r="C132" s="24">
        <f>691.8*1.15</f>
        <v>795.56999999999994</v>
      </c>
    </row>
    <row r="133" spans="1:3" x14ac:dyDescent="0.2">
      <c r="A133" s="23" t="s">
        <v>690</v>
      </c>
      <c r="B133" s="24" t="s">
        <v>759</v>
      </c>
      <c r="C133" s="24">
        <f>1207.2*1.15</f>
        <v>1388.28</v>
      </c>
    </row>
    <row r="134" spans="1:3" x14ac:dyDescent="0.2">
      <c r="A134" s="23" t="s">
        <v>690</v>
      </c>
      <c r="B134" s="24" t="s">
        <v>759</v>
      </c>
      <c r="C134" s="24">
        <f>1207.2*1.15</f>
        <v>1388.28</v>
      </c>
    </row>
    <row r="135" spans="1:3" x14ac:dyDescent="0.2">
      <c r="A135" s="23" t="s">
        <v>690</v>
      </c>
      <c r="B135" s="24" t="s">
        <v>759</v>
      </c>
      <c r="C135" s="24">
        <f>1207.2*1.15</f>
        <v>1388.28</v>
      </c>
    </row>
    <row r="136" spans="1:3" ht="25.5" x14ac:dyDescent="0.2">
      <c r="A136" s="23" t="s">
        <v>690</v>
      </c>
      <c r="B136" s="24" t="s">
        <v>760</v>
      </c>
      <c r="C136" s="24">
        <f>833.4*1.15</f>
        <v>958.40999999999985</v>
      </c>
    </row>
    <row r="137" spans="1:3" ht="25.5" x14ac:dyDescent="0.2">
      <c r="A137" s="23" t="s">
        <v>690</v>
      </c>
      <c r="B137" s="24" t="s">
        <v>761</v>
      </c>
      <c r="C137" s="24">
        <f>833.4*1.15</f>
        <v>958.40999999999985</v>
      </c>
    </row>
    <row r="138" spans="1:3" ht="25.5" x14ac:dyDescent="0.2">
      <c r="A138" s="23" t="s">
        <v>690</v>
      </c>
      <c r="B138" s="24" t="s">
        <v>762</v>
      </c>
      <c r="C138" s="24">
        <f>833.4*1.15</f>
        <v>958.40999999999985</v>
      </c>
    </row>
    <row r="139" spans="1:3" ht="25.5" x14ac:dyDescent="0.2">
      <c r="A139" s="23" t="s">
        <v>690</v>
      </c>
      <c r="B139" s="24" t="s">
        <v>763</v>
      </c>
      <c r="C139" s="24">
        <f>833.4*1.15</f>
        <v>958.40999999999985</v>
      </c>
    </row>
    <row r="140" spans="1:3" ht="25.5" x14ac:dyDescent="0.2">
      <c r="A140" s="23" t="s">
        <v>690</v>
      </c>
      <c r="B140" s="24" t="s">
        <v>764</v>
      </c>
      <c r="C140" s="24">
        <f>819*1.15</f>
        <v>941.84999999999991</v>
      </c>
    </row>
    <row r="141" spans="1:3" ht="25.5" x14ac:dyDescent="0.2">
      <c r="A141" s="23" t="s">
        <v>690</v>
      </c>
      <c r="B141" s="24" t="s">
        <v>765</v>
      </c>
      <c r="C141" s="24">
        <f>819*1.15</f>
        <v>941.84999999999991</v>
      </c>
    </row>
    <row r="142" spans="1:3" ht="25.5" x14ac:dyDescent="0.2">
      <c r="A142" s="23" t="s">
        <v>690</v>
      </c>
      <c r="B142" s="24" t="s">
        <v>765</v>
      </c>
      <c r="C142" s="24">
        <f>819*1.15</f>
        <v>941.84999999999991</v>
      </c>
    </row>
    <row r="143" spans="1:3" x14ac:dyDescent="0.2">
      <c r="A143" s="23" t="s">
        <v>690</v>
      </c>
      <c r="B143" s="24" t="s">
        <v>766</v>
      </c>
      <c r="C143" s="24">
        <f>850*1.15</f>
        <v>977.49999999999989</v>
      </c>
    </row>
    <row r="144" spans="1:3" x14ac:dyDescent="0.2">
      <c r="A144" s="23" t="s">
        <v>690</v>
      </c>
      <c r="B144" s="24" t="s">
        <v>767</v>
      </c>
      <c r="C144" s="24">
        <f>648.5*1.15</f>
        <v>745.77499999999998</v>
      </c>
    </row>
    <row r="145" spans="1:3" x14ac:dyDescent="0.2">
      <c r="A145" s="23" t="s">
        <v>690</v>
      </c>
      <c r="B145" s="24" t="s">
        <v>767</v>
      </c>
      <c r="C145" s="24">
        <f>648.5*1.15</f>
        <v>745.77499999999998</v>
      </c>
    </row>
    <row r="146" spans="1:3" x14ac:dyDescent="0.2">
      <c r="A146" s="23" t="s">
        <v>690</v>
      </c>
      <c r="B146" s="24" t="s">
        <v>767</v>
      </c>
      <c r="C146" s="24">
        <f>648.5*1.15</f>
        <v>745.77499999999998</v>
      </c>
    </row>
    <row r="147" spans="1:3" ht="25.5" x14ac:dyDescent="0.2">
      <c r="A147" s="23" t="s">
        <v>690</v>
      </c>
      <c r="B147" s="24" t="s">
        <v>768</v>
      </c>
      <c r="C147" s="24">
        <f>1209.58*1.15</f>
        <v>1391.0169999999998</v>
      </c>
    </row>
    <row r="148" spans="1:3" ht="25.5" x14ac:dyDescent="0.2">
      <c r="A148" s="23" t="s">
        <v>690</v>
      </c>
      <c r="B148" s="24" t="s">
        <v>769</v>
      </c>
      <c r="C148" s="24">
        <f>1209.58*1.15</f>
        <v>1391.0169999999998</v>
      </c>
    </row>
    <row r="149" spans="1:3" ht="25.5" x14ac:dyDescent="0.2">
      <c r="A149" s="23" t="s">
        <v>690</v>
      </c>
      <c r="B149" s="24" t="s">
        <v>770</v>
      </c>
      <c r="C149" s="24">
        <f>845.3*1.15</f>
        <v>972.09499999999991</v>
      </c>
    </row>
    <row r="150" spans="1:3" ht="25.5" x14ac:dyDescent="0.2">
      <c r="A150" s="23" t="s">
        <v>690</v>
      </c>
      <c r="B150" s="24" t="s">
        <v>770</v>
      </c>
      <c r="C150" s="24">
        <f>845.3*1.15</f>
        <v>972.09499999999991</v>
      </c>
    </row>
    <row r="151" spans="1:3" x14ac:dyDescent="0.2">
      <c r="A151" s="23" t="s">
        <v>690</v>
      </c>
      <c r="B151" s="24" t="s">
        <v>771</v>
      </c>
      <c r="C151" s="24">
        <f>523.2*1.15</f>
        <v>601.67999999999995</v>
      </c>
    </row>
    <row r="152" spans="1:3" x14ac:dyDescent="0.2">
      <c r="A152" s="23" t="s">
        <v>690</v>
      </c>
      <c r="B152" s="24" t="s">
        <v>772</v>
      </c>
      <c r="C152" s="24">
        <f>628.5*1.15</f>
        <v>722.77499999999998</v>
      </c>
    </row>
    <row r="153" spans="1:3" x14ac:dyDescent="0.2">
      <c r="A153" s="23" t="s">
        <v>690</v>
      </c>
      <c r="B153" s="24" t="s">
        <v>773</v>
      </c>
      <c r="C153" s="24">
        <f>1013.5*1.15</f>
        <v>1165.5249999999999</v>
      </c>
    </row>
    <row r="154" spans="1:3" x14ac:dyDescent="0.2">
      <c r="A154" s="23" t="s">
        <v>690</v>
      </c>
      <c r="B154" s="24" t="s">
        <v>774</v>
      </c>
      <c r="C154" s="24">
        <f>433.7*1.15</f>
        <v>498.75499999999994</v>
      </c>
    </row>
    <row r="155" spans="1:3" x14ac:dyDescent="0.2">
      <c r="A155" s="23" t="s">
        <v>690</v>
      </c>
      <c r="B155" s="24" t="s">
        <v>775</v>
      </c>
      <c r="C155" s="24">
        <f>433.7*1.15</f>
        <v>498.75499999999994</v>
      </c>
    </row>
    <row r="156" spans="1:3" x14ac:dyDescent="0.2">
      <c r="A156" s="23" t="s">
        <v>690</v>
      </c>
      <c r="B156" s="24" t="s">
        <v>776</v>
      </c>
      <c r="C156" s="24">
        <f>433.7*1.15</f>
        <v>498.75499999999994</v>
      </c>
    </row>
    <row r="157" spans="1:3" x14ac:dyDescent="0.2">
      <c r="A157" s="23" t="s">
        <v>690</v>
      </c>
      <c r="B157" s="24" t="s">
        <v>777</v>
      </c>
      <c r="C157" s="24">
        <f>810*1.15</f>
        <v>931.49999999999989</v>
      </c>
    </row>
    <row r="158" spans="1:3" x14ac:dyDescent="0.2">
      <c r="A158" s="23" t="s">
        <v>690</v>
      </c>
      <c r="B158" s="24" t="s">
        <v>777</v>
      </c>
      <c r="C158" s="24">
        <f>810*1.15</f>
        <v>931.49999999999989</v>
      </c>
    </row>
    <row r="159" spans="1:3" x14ac:dyDescent="0.2">
      <c r="A159" s="23" t="s">
        <v>690</v>
      </c>
      <c r="B159" s="24" t="s">
        <v>777</v>
      </c>
      <c r="C159" s="24">
        <f>810*1.15</f>
        <v>931.49999999999989</v>
      </c>
    </row>
    <row r="160" spans="1:3" ht="25.5" x14ac:dyDescent="0.2">
      <c r="A160" s="23" t="s">
        <v>690</v>
      </c>
      <c r="B160" s="24" t="s">
        <v>778</v>
      </c>
      <c r="C160" s="24">
        <f>374.1*1.15</f>
        <v>430.21499999999997</v>
      </c>
    </row>
    <row r="161" spans="1:3" x14ac:dyDescent="0.2">
      <c r="A161" s="23" t="s">
        <v>690</v>
      </c>
      <c r="B161" s="24" t="s">
        <v>779</v>
      </c>
      <c r="C161" s="24">
        <f>1561.2*1.15</f>
        <v>1795.3799999999999</v>
      </c>
    </row>
    <row r="162" spans="1:3" x14ac:dyDescent="0.2">
      <c r="A162" s="23" t="s">
        <v>690</v>
      </c>
      <c r="B162" s="24" t="s">
        <v>780</v>
      </c>
      <c r="C162" s="24">
        <f>224*1.15</f>
        <v>257.59999999999997</v>
      </c>
    </row>
    <row r="163" spans="1:3" x14ac:dyDescent="0.2">
      <c r="A163" s="23" t="s">
        <v>690</v>
      </c>
      <c r="B163" s="24" t="s">
        <v>781</v>
      </c>
      <c r="C163" s="24">
        <f>449*1.15</f>
        <v>516.34999999999991</v>
      </c>
    </row>
    <row r="164" spans="1:3" x14ac:dyDescent="0.2">
      <c r="A164" s="23" t="s">
        <v>690</v>
      </c>
      <c r="B164" s="24" t="s">
        <v>781</v>
      </c>
      <c r="C164" s="24">
        <f>449*1.15</f>
        <v>516.34999999999991</v>
      </c>
    </row>
    <row r="165" spans="1:3" x14ac:dyDescent="0.2">
      <c r="A165" s="23" t="s">
        <v>690</v>
      </c>
      <c r="B165" s="24" t="s">
        <v>782</v>
      </c>
      <c r="C165" s="24">
        <f>250*1.15</f>
        <v>287.5</v>
      </c>
    </row>
    <row r="166" spans="1:3" x14ac:dyDescent="0.2">
      <c r="A166" s="23" t="s">
        <v>690</v>
      </c>
      <c r="B166" s="24" t="s">
        <v>782</v>
      </c>
      <c r="C166" s="24">
        <f>250*1.15</f>
        <v>287.5</v>
      </c>
    </row>
    <row r="167" spans="1:3" x14ac:dyDescent="0.2">
      <c r="A167" s="23" t="s">
        <v>690</v>
      </c>
      <c r="B167" s="24" t="s">
        <v>783</v>
      </c>
      <c r="C167" s="24">
        <f>79.9*1.15</f>
        <v>91.885000000000005</v>
      </c>
    </row>
    <row r="168" spans="1:3" x14ac:dyDescent="0.2">
      <c r="A168" s="23" t="s">
        <v>690</v>
      </c>
      <c r="B168" s="24" t="s">
        <v>783</v>
      </c>
      <c r="C168" s="24">
        <f>79.9*1.15</f>
        <v>91.885000000000005</v>
      </c>
    </row>
    <row r="169" spans="1:3" x14ac:dyDescent="0.2">
      <c r="A169" s="23" t="s">
        <v>690</v>
      </c>
      <c r="B169" s="24" t="s">
        <v>784</v>
      </c>
      <c r="C169" s="24">
        <f>147*1.15</f>
        <v>169.04999999999998</v>
      </c>
    </row>
    <row r="170" spans="1:3" x14ac:dyDescent="0.2">
      <c r="A170" s="23" t="s">
        <v>690</v>
      </c>
      <c r="B170" s="24" t="s">
        <v>785</v>
      </c>
      <c r="C170" s="24">
        <f>110*1.15</f>
        <v>126.49999999999999</v>
      </c>
    </row>
    <row r="171" spans="1:3" x14ac:dyDescent="0.2">
      <c r="A171" s="23" t="s">
        <v>690</v>
      </c>
      <c r="B171" s="24" t="s">
        <v>785</v>
      </c>
      <c r="C171" s="24">
        <f>110*1.15</f>
        <v>126.49999999999999</v>
      </c>
    </row>
    <row r="172" spans="1:3" x14ac:dyDescent="0.2">
      <c r="A172" s="23" t="s">
        <v>690</v>
      </c>
      <c r="B172" s="24" t="s">
        <v>786</v>
      </c>
      <c r="C172" s="24">
        <f t="shared" ref="C172:C177" si="2">280*1.15</f>
        <v>322</v>
      </c>
    </row>
    <row r="173" spans="1:3" x14ac:dyDescent="0.2">
      <c r="A173" s="23" t="s">
        <v>690</v>
      </c>
      <c r="B173" s="24" t="s">
        <v>786</v>
      </c>
      <c r="C173" s="24">
        <f t="shared" si="2"/>
        <v>322</v>
      </c>
    </row>
    <row r="174" spans="1:3" x14ac:dyDescent="0.2">
      <c r="A174" s="23" t="s">
        <v>690</v>
      </c>
      <c r="B174" s="24" t="s">
        <v>786</v>
      </c>
      <c r="C174" s="24">
        <f t="shared" si="2"/>
        <v>322</v>
      </c>
    </row>
    <row r="175" spans="1:3" x14ac:dyDescent="0.2">
      <c r="A175" s="23" t="s">
        <v>690</v>
      </c>
      <c r="B175" s="24" t="s">
        <v>787</v>
      </c>
      <c r="C175" s="24">
        <f t="shared" si="2"/>
        <v>322</v>
      </c>
    </row>
    <row r="176" spans="1:3" x14ac:dyDescent="0.2">
      <c r="A176" s="23" t="s">
        <v>690</v>
      </c>
      <c r="B176" s="24" t="s">
        <v>787</v>
      </c>
      <c r="C176" s="24">
        <f t="shared" si="2"/>
        <v>322</v>
      </c>
    </row>
    <row r="177" spans="1:3" x14ac:dyDescent="0.2">
      <c r="A177" s="23" t="s">
        <v>690</v>
      </c>
      <c r="B177" s="24" t="s">
        <v>787</v>
      </c>
      <c r="C177" s="24">
        <f t="shared" si="2"/>
        <v>322</v>
      </c>
    </row>
    <row r="178" spans="1:3" x14ac:dyDescent="0.2">
      <c r="A178" s="23" t="s">
        <v>690</v>
      </c>
      <c r="B178" s="24" t="s">
        <v>788</v>
      </c>
      <c r="C178" s="24">
        <f>350*1.15</f>
        <v>402.49999999999994</v>
      </c>
    </row>
    <row r="179" spans="1:3" x14ac:dyDescent="0.2">
      <c r="A179" s="23" t="s">
        <v>690</v>
      </c>
      <c r="B179" s="24" t="s">
        <v>789</v>
      </c>
      <c r="C179" s="24">
        <f>350*1.15</f>
        <v>402.49999999999994</v>
      </c>
    </row>
    <row r="180" spans="1:3" x14ac:dyDescent="0.2">
      <c r="A180" s="23" t="s">
        <v>690</v>
      </c>
      <c r="B180" s="24" t="s">
        <v>790</v>
      </c>
      <c r="C180" s="24">
        <f>200*1.15</f>
        <v>229.99999999999997</v>
      </c>
    </row>
    <row r="181" spans="1:3" x14ac:dyDescent="0.2">
      <c r="A181" s="23" t="s">
        <v>690</v>
      </c>
      <c r="B181" s="24" t="s">
        <v>790</v>
      </c>
      <c r="C181" s="24">
        <f>200*1.15</f>
        <v>229.99999999999997</v>
      </c>
    </row>
    <row r="182" spans="1:3" x14ac:dyDescent="0.2">
      <c r="A182" s="23" t="s">
        <v>690</v>
      </c>
      <c r="B182" s="24" t="s">
        <v>791</v>
      </c>
      <c r="C182" s="24">
        <f>290*1.15</f>
        <v>333.5</v>
      </c>
    </row>
    <row r="183" spans="1:3" x14ac:dyDescent="0.2">
      <c r="A183" s="23" t="s">
        <v>690</v>
      </c>
      <c r="B183" s="24" t="s">
        <v>792</v>
      </c>
      <c r="C183" s="24">
        <f>87.5*1.15</f>
        <v>100.62499999999999</v>
      </c>
    </row>
    <row r="184" spans="1:3" x14ac:dyDescent="0.2">
      <c r="A184" s="23" t="s">
        <v>690</v>
      </c>
      <c r="B184" s="24" t="s">
        <v>793</v>
      </c>
      <c r="C184" s="24">
        <f>280*1.15</f>
        <v>322</v>
      </c>
    </row>
    <row r="185" spans="1:3" x14ac:dyDescent="0.2">
      <c r="A185" s="23" t="s">
        <v>690</v>
      </c>
      <c r="B185" s="24" t="s">
        <v>793</v>
      </c>
      <c r="C185" s="24">
        <f>280*1.15</f>
        <v>322</v>
      </c>
    </row>
    <row r="186" spans="1:3" x14ac:dyDescent="0.2">
      <c r="A186" s="23" t="s">
        <v>690</v>
      </c>
      <c r="B186" s="24" t="s">
        <v>794</v>
      </c>
      <c r="C186" s="24">
        <f>488.7*1.15</f>
        <v>562.005</v>
      </c>
    </row>
    <row r="187" spans="1:3" x14ac:dyDescent="0.2">
      <c r="A187" s="23" t="s">
        <v>690</v>
      </c>
      <c r="B187" s="24" t="s">
        <v>794</v>
      </c>
      <c r="C187" s="24">
        <f>488.7*1.15</f>
        <v>562.005</v>
      </c>
    </row>
    <row r="188" spans="1:3" x14ac:dyDescent="0.2">
      <c r="A188" s="23" t="s">
        <v>690</v>
      </c>
      <c r="B188" s="24" t="s">
        <v>795</v>
      </c>
      <c r="C188" s="24">
        <f>350*1.15</f>
        <v>402.49999999999994</v>
      </c>
    </row>
    <row r="189" spans="1:3" x14ac:dyDescent="0.2">
      <c r="A189" s="23" t="s">
        <v>690</v>
      </c>
      <c r="B189" s="24" t="s">
        <v>796</v>
      </c>
      <c r="C189" s="24">
        <f>490*1.15</f>
        <v>563.5</v>
      </c>
    </row>
    <row r="190" spans="1:3" x14ac:dyDescent="0.2">
      <c r="A190" s="23" t="s">
        <v>690</v>
      </c>
      <c r="B190" s="24" t="s">
        <v>796</v>
      </c>
      <c r="C190" s="24">
        <f>490*1.15</f>
        <v>563.5</v>
      </c>
    </row>
    <row r="191" spans="1:3" x14ac:dyDescent="0.2">
      <c r="A191" s="23" t="s">
        <v>690</v>
      </c>
      <c r="B191" s="24" t="s">
        <v>797</v>
      </c>
      <c r="C191" s="24">
        <f>700*1.15</f>
        <v>804.99999999999989</v>
      </c>
    </row>
    <row r="192" spans="1:3" x14ac:dyDescent="0.2">
      <c r="A192" s="23" t="s">
        <v>690</v>
      </c>
      <c r="B192" s="24" t="s">
        <v>797</v>
      </c>
      <c r="C192" s="24">
        <f>700*1.15</f>
        <v>804.99999999999989</v>
      </c>
    </row>
    <row r="193" spans="1:3" x14ac:dyDescent="0.2">
      <c r="A193" s="23" t="s">
        <v>690</v>
      </c>
      <c r="B193" s="24" t="s">
        <v>798</v>
      </c>
      <c r="C193" s="24">
        <f>780*1.15</f>
        <v>896.99999999999989</v>
      </c>
    </row>
    <row r="194" spans="1:3" x14ac:dyDescent="0.2">
      <c r="A194" s="23" t="s">
        <v>690</v>
      </c>
      <c r="B194" s="24" t="s">
        <v>798</v>
      </c>
      <c r="C194" s="24">
        <f>780*1.15</f>
        <v>896.99999999999989</v>
      </c>
    </row>
    <row r="195" spans="1:3" x14ac:dyDescent="0.2">
      <c r="A195" s="23" t="s">
        <v>690</v>
      </c>
      <c r="B195" s="24" t="s">
        <v>799</v>
      </c>
      <c r="C195" s="24">
        <f>950*1.15</f>
        <v>1092.5</v>
      </c>
    </row>
    <row r="196" spans="1:3" x14ac:dyDescent="0.2">
      <c r="A196" s="23" t="s">
        <v>690</v>
      </c>
      <c r="B196" s="24" t="s">
        <v>799</v>
      </c>
      <c r="C196" s="24">
        <f>950*1.15</f>
        <v>1092.5</v>
      </c>
    </row>
    <row r="197" spans="1:3" x14ac:dyDescent="0.2">
      <c r="A197" s="23" t="s">
        <v>690</v>
      </c>
      <c r="B197" s="24" t="s">
        <v>800</v>
      </c>
      <c r="C197" s="24">
        <f>1100*1.15</f>
        <v>1265</v>
      </c>
    </row>
    <row r="198" spans="1:3" x14ac:dyDescent="0.2">
      <c r="A198" s="23" t="s">
        <v>690</v>
      </c>
      <c r="B198" s="24" t="s">
        <v>800</v>
      </c>
      <c r="C198" s="24">
        <f>1100*1.15</f>
        <v>1265</v>
      </c>
    </row>
    <row r="199" spans="1:3" x14ac:dyDescent="0.2">
      <c r="A199" s="23" t="s">
        <v>690</v>
      </c>
      <c r="B199" s="24" t="s">
        <v>801</v>
      </c>
      <c r="C199" s="24">
        <f>1200*1.15</f>
        <v>1380</v>
      </c>
    </row>
    <row r="200" spans="1:3" x14ac:dyDescent="0.2">
      <c r="A200" s="23" t="s">
        <v>690</v>
      </c>
      <c r="B200" s="24" t="s">
        <v>801</v>
      </c>
      <c r="C200" s="24">
        <f>1200*1.15</f>
        <v>1380</v>
      </c>
    </row>
    <row r="201" spans="1:3" x14ac:dyDescent="0.2">
      <c r="A201" s="23" t="s">
        <v>690</v>
      </c>
      <c r="B201" s="24" t="s">
        <v>802</v>
      </c>
      <c r="C201" s="24">
        <f>1200*1.15</f>
        <v>1380</v>
      </c>
    </row>
    <row r="202" spans="1:3" x14ac:dyDescent="0.2">
      <c r="A202" s="23" t="s">
        <v>690</v>
      </c>
      <c r="B202" s="24" t="s">
        <v>802</v>
      </c>
      <c r="C202" s="24">
        <f>1200*1.15</f>
        <v>1380</v>
      </c>
    </row>
    <row r="203" spans="1:3" x14ac:dyDescent="0.2">
      <c r="A203" s="23" t="s">
        <v>690</v>
      </c>
      <c r="B203" s="24" t="s">
        <v>803</v>
      </c>
      <c r="C203" s="24">
        <f>25500*1.15</f>
        <v>29324.999999999996</v>
      </c>
    </row>
    <row r="204" spans="1:3" x14ac:dyDescent="0.2">
      <c r="A204" s="23" t="s">
        <v>690</v>
      </c>
      <c r="B204" s="24" t="s">
        <v>804</v>
      </c>
      <c r="C204" s="24">
        <f>3600*1.15</f>
        <v>4140</v>
      </c>
    </row>
    <row r="205" spans="1:3" x14ac:dyDescent="0.2">
      <c r="A205" s="23" t="s">
        <v>690</v>
      </c>
      <c r="B205" s="24" t="s">
        <v>805</v>
      </c>
      <c r="C205" s="24">
        <f>133*1.15</f>
        <v>152.94999999999999</v>
      </c>
    </row>
    <row r="206" spans="1:3" x14ac:dyDescent="0.2">
      <c r="A206" s="23" t="s">
        <v>690</v>
      </c>
      <c r="B206" s="24" t="s">
        <v>805</v>
      </c>
      <c r="C206" s="24">
        <f>133*1.15</f>
        <v>152.94999999999999</v>
      </c>
    </row>
    <row r="207" spans="1:3" x14ac:dyDescent="0.2">
      <c r="A207" s="23" t="s">
        <v>690</v>
      </c>
      <c r="B207" s="24" t="s">
        <v>806</v>
      </c>
      <c r="C207" s="24">
        <f>2350*1.15</f>
        <v>2702.5</v>
      </c>
    </row>
    <row r="208" spans="1:3" ht="25.5" x14ac:dyDescent="0.2">
      <c r="A208" s="23" t="s">
        <v>690</v>
      </c>
      <c r="B208" s="24" t="s">
        <v>807</v>
      </c>
      <c r="C208" s="24">
        <f>11600*1.15</f>
        <v>13339.999999999998</v>
      </c>
    </row>
    <row r="209" spans="1:3" x14ac:dyDescent="0.2">
      <c r="A209" s="23" t="s">
        <v>690</v>
      </c>
      <c r="B209" s="24" t="s">
        <v>808</v>
      </c>
      <c r="C209" s="24">
        <f>41049.5*1.15</f>
        <v>47206.924999999996</v>
      </c>
    </row>
    <row r="210" spans="1:3" x14ac:dyDescent="0.2">
      <c r="A210" s="23" t="s">
        <v>690</v>
      </c>
      <c r="B210" s="24" t="s">
        <v>809</v>
      </c>
      <c r="C210" s="24">
        <f>28500*1.15</f>
        <v>32775</v>
      </c>
    </row>
    <row r="211" spans="1:3" x14ac:dyDescent="0.2">
      <c r="A211" s="23" t="s">
        <v>690</v>
      </c>
      <c r="B211" s="24" t="s">
        <v>810</v>
      </c>
      <c r="C211" s="24">
        <v>182.61</v>
      </c>
    </row>
    <row r="212" spans="1:3" x14ac:dyDescent="0.2">
      <c r="A212" s="23" t="s">
        <v>690</v>
      </c>
      <c r="B212" s="24" t="s">
        <v>811</v>
      </c>
      <c r="C212" s="24">
        <v>730.43</v>
      </c>
    </row>
    <row r="213" spans="1:3" x14ac:dyDescent="0.2">
      <c r="A213" s="23" t="s">
        <v>690</v>
      </c>
      <c r="B213" s="24" t="s">
        <v>812</v>
      </c>
      <c r="C213" s="24">
        <v>4173.91</v>
      </c>
    </row>
    <row r="214" spans="1:3" x14ac:dyDescent="0.2">
      <c r="A214" s="23" t="s">
        <v>690</v>
      </c>
      <c r="B214" s="24" t="s">
        <v>813</v>
      </c>
      <c r="C214" s="24">
        <v>252.17</v>
      </c>
    </row>
    <row r="215" spans="1:3" x14ac:dyDescent="0.2">
      <c r="A215" s="23" t="s">
        <v>690</v>
      </c>
      <c r="B215" s="24" t="s">
        <v>814</v>
      </c>
      <c r="C215" s="24">
        <v>230.43</v>
      </c>
    </row>
    <row r="216" spans="1:3" x14ac:dyDescent="0.2">
      <c r="A216" s="23" t="s">
        <v>690</v>
      </c>
      <c r="B216" s="24" t="s">
        <v>815</v>
      </c>
      <c r="C216" s="24">
        <v>2690</v>
      </c>
    </row>
    <row r="217" spans="1:3" x14ac:dyDescent="0.2">
      <c r="A217" s="23" t="s">
        <v>690</v>
      </c>
      <c r="B217" s="24" t="s">
        <v>816</v>
      </c>
      <c r="C217" s="24">
        <v>33000</v>
      </c>
    </row>
    <row r="218" spans="1:3" x14ac:dyDescent="0.2">
      <c r="A218" s="23" t="s">
        <v>690</v>
      </c>
      <c r="B218" s="24" t="s">
        <v>816</v>
      </c>
      <c r="C218" s="24">
        <v>33000</v>
      </c>
    </row>
    <row r="219" spans="1:3" ht="25.5" x14ac:dyDescent="0.2">
      <c r="A219" s="23" t="s">
        <v>690</v>
      </c>
      <c r="B219" s="24" t="s">
        <v>817</v>
      </c>
      <c r="C219" s="24">
        <f>535*1.15</f>
        <v>615.25</v>
      </c>
    </row>
    <row r="220" spans="1:3" x14ac:dyDescent="0.2">
      <c r="A220" s="23" t="s">
        <v>690</v>
      </c>
      <c r="B220" s="24" t="s">
        <v>818</v>
      </c>
      <c r="C220" s="24">
        <f>1625*1.15</f>
        <v>1868.7499999999998</v>
      </c>
    </row>
    <row r="221" spans="1:3" x14ac:dyDescent="0.2">
      <c r="A221" s="23" t="s">
        <v>690</v>
      </c>
      <c r="B221" s="24" t="s">
        <v>818</v>
      </c>
      <c r="C221" s="24">
        <f>1625*1.15</f>
        <v>1868.7499999999998</v>
      </c>
    </row>
    <row r="222" spans="1:3" x14ac:dyDescent="0.2">
      <c r="A222" s="23" t="s">
        <v>690</v>
      </c>
      <c r="B222" s="24" t="s">
        <v>819</v>
      </c>
      <c r="C222" s="24">
        <f>700*1.15</f>
        <v>804.99999999999989</v>
      </c>
    </row>
    <row r="223" spans="1:3" x14ac:dyDescent="0.2">
      <c r="A223" s="23" t="s">
        <v>690</v>
      </c>
      <c r="B223" s="24" t="s">
        <v>819</v>
      </c>
      <c r="C223" s="24">
        <f>700*1.15</f>
        <v>804.99999999999989</v>
      </c>
    </row>
    <row r="224" spans="1:3" x14ac:dyDescent="0.2">
      <c r="A224" s="23" t="s">
        <v>690</v>
      </c>
      <c r="B224" s="24" t="s">
        <v>820</v>
      </c>
      <c r="C224" s="24">
        <f>1400*1.15</f>
        <v>1609.9999999999998</v>
      </c>
    </row>
    <row r="225" spans="1:3" x14ac:dyDescent="0.2">
      <c r="A225" s="23" t="s">
        <v>690</v>
      </c>
      <c r="B225" s="24" t="s">
        <v>821</v>
      </c>
      <c r="C225" s="24">
        <f>170*1.15</f>
        <v>195.49999999999997</v>
      </c>
    </row>
    <row r="226" spans="1:3" x14ac:dyDescent="0.2">
      <c r="A226" s="23" t="s">
        <v>690</v>
      </c>
      <c r="B226" s="24" t="s">
        <v>821</v>
      </c>
      <c r="C226" s="24">
        <f>170*1.15</f>
        <v>195.49999999999997</v>
      </c>
    </row>
    <row r="227" spans="1:3" x14ac:dyDescent="0.2">
      <c r="A227" s="23" t="s">
        <v>690</v>
      </c>
      <c r="B227" s="24" t="s">
        <v>822</v>
      </c>
      <c r="C227" s="24">
        <f>220*1.15</f>
        <v>252.99999999999997</v>
      </c>
    </row>
    <row r="228" spans="1:3" x14ac:dyDescent="0.2">
      <c r="A228" s="23" t="s">
        <v>690</v>
      </c>
      <c r="B228" s="24" t="s">
        <v>822</v>
      </c>
      <c r="C228" s="24">
        <f>220*1.15</f>
        <v>252.99999999999997</v>
      </c>
    </row>
    <row r="229" spans="1:3" ht="25.5" x14ac:dyDescent="0.2">
      <c r="A229" s="23" t="s">
        <v>690</v>
      </c>
      <c r="B229" s="24" t="s">
        <v>823</v>
      </c>
      <c r="C229" s="24">
        <f>150*1.15</f>
        <v>172.5</v>
      </c>
    </row>
    <row r="230" spans="1:3" ht="21" customHeight="1" x14ac:dyDescent="0.2">
      <c r="A230" s="23" t="s">
        <v>690</v>
      </c>
      <c r="B230" s="24" t="s">
        <v>824</v>
      </c>
      <c r="C230" s="24">
        <f>1350*1.15</f>
        <v>1552.4999999999998</v>
      </c>
    </row>
    <row r="231" spans="1:3" x14ac:dyDescent="0.2">
      <c r="A231" s="23" t="s">
        <v>690</v>
      </c>
      <c r="B231" s="24" t="s">
        <v>825</v>
      </c>
      <c r="C231" s="24">
        <f>320*1.15</f>
        <v>368</v>
      </c>
    </row>
    <row r="232" spans="1:3" x14ac:dyDescent="0.2">
      <c r="A232" s="23" t="s">
        <v>690</v>
      </c>
      <c r="B232" s="24" t="s">
        <v>825</v>
      </c>
      <c r="C232" s="24">
        <f>320*1.15</f>
        <v>368</v>
      </c>
    </row>
    <row r="233" spans="1:3" x14ac:dyDescent="0.2">
      <c r="A233" s="23" t="s">
        <v>690</v>
      </c>
      <c r="B233" s="24" t="s">
        <v>826</v>
      </c>
      <c r="C233" s="24">
        <f>975*1.15</f>
        <v>1121.25</v>
      </c>
    </row>
    <row r="234" spans="1:3" ht="25.5" x14ac:dyDescent="0.2">
      <c r="A234" s="23" t="s">
        <v>690</v>
      </c>
      <c r="B234" s="24" t="s">
        <v>827</v>
      </c>
      <c r="C234" s="24">
        <f>475*1.15</f>
        <v>546.25</v>
      </c>
    </row>
    <row r="235" spans="1:3" ht="25.5" x14ac:dyDescent="0.2">
      <c r="A235" s="23" t="s">
        <v>690</v>
      </c>
      <c r="B235" s="24" t="s">
        <v>828</v>
      </c>
      <c r="C235" s="24">
        <f>475*1.15</f>
        <v>546.25</v>
      </c>
    </row>
    <row r="236" spans="1:3" ht="38.25" x14ac:dyDescent="0.2">
      <c r="A236" s="23" t="s">
        <v>690</v>
      </c>
      <c r="B236" s="24" t="s">
        <v>829</v>
      </c>
      <c r="C236" s="24">
        <v>911940.9</v>
      </c>
    </row>
    <row r="237" spans="1:3" ht="25.5" x14ac:dyDescent="0.2">
      <c r="A237" s="23" t="s">
        <v>690</v>
      </c>
      <c r="B237" s="24" t="s">
        <v>830</v>
      </c>
      <c r="C237" s="24">
        <v>1017523</v>
      </c>
    </row>
    <row r="238" spans="1:3" ht="51" x14ac:dyDescent="0.2">
      <c r="A238" s="23" t="s">
        <v>690</v>
      </c>
      <c r="B238" s="24" t="s">
        <v>831</v>
      </c>
      <c r="C238" s="24">
        <v>1320827</v>
      </c>
    </row>
    <row r="239" spans="1:3" ht="25.5" x14ac:dyDescent="0.2">
      <c r="A239" s="23" t="s">
        <v>690</v>
      </c>
      <c r="B239" s="24" t="s">
        <v>683</v>
      </c>
      <c r="C239" s="24">
        <v>42857.13</v>
      </c>
    </row>
    <row r="240" spans="1:3" ht="25.5" x14ac:dyDescent="0.2">
      <c r="A240" s="23" t="s">
        <v>690</v>
      </c>
      <c r="B240" s="24" t="s">
        <v>684</v>
      </c>
      <c r="C240" s="24">
        <v>42857.13</v>
      </c>
    </row>
    <row r="241" spans="1:3" x14ac:dyDescent="0.2">
      <c r="A241" s="23" t="s">
        <v>690</v>
      </c>
      <c r="B241" s="24" t="s">
        <v>685</v>
      </c>
      <c r="C241" s="24">
        <v>42857.13</v>
      </c>
    </row>
    <row r="242" spans="1:3" ht="25.5" x14ac:dyDescent="0.2">
      <c r="A242" s="23" t="s">
        <v>690</v>
      </c>
      <c r="B242" s="24" t="s">
        <v>686</v>
      </c>
      <c r="C242" s="24">
        <v>42857.13</v>
      </c>
    </row>
    <row r="243" spans="1:3" x14ac:dyDescent="0.2">
      <c r="A243" s="23" t="s">
        <v>690</v>
      </c>
      <c r="B243" s="24" t="s">
        <v>687</v>
      </c>
      <c r="C243" s="24">
        <v>42857.13</v>
      </c>
    </row>
    <row r="244" spans="1:3" x14ac:dyDescent="0.2">
      <c r="A244" s="23" t="s">
        <v>690</v>
      </c>
      <c r="B244" s="24" t="s">
        <v>688</v>
      </c>
      <c r="C244" s="24">
        <v>42857.13</v>
      </c>
    </row>
    <row r="245" spans="1:3" x14ac:dyDescent="0.2">
      <c r="A245" s="23" t="s">
        <v>690</v>
      </c>
      <c r="B245" s="24" t="s">
        <v>689</v>
      </c>
      <c r="C245" s="24">
        <v>42857.120000000003</v>
      </c>
    </row>
    <row r="246" spans="1:3" x14ac:dyDescent="0.2">
      <c r="A246" s="23" t="s">
        <v>690</v>
      </c>
      <c r="B246" s="24" t="s">
        <v>832</v>
      </c>
      <c r="C246" s="24">
        <f t="shared" ref="C246:C251" si="3">98950*1.16</f>
        <v>114781.99999999999</v>
      </c>
    </row>
    <row r="247" spans="1:3" x14ac:dyDescent="0.2">
      <c r="A247" s="23" t="s">
        <v>690</v>
      </c>
      <c r="B247" s="24" t="s">
        <v>832</v>
      </c>
      <c r="C247" s="24">
        <f t="shared" si="3"/>
        <v>114781.99999999999</v>
      </c>
    </row>
    <row r="248" spans="1:3" x14ac:dyDescent="0.2">
      <c r="A248" s="23" t="s">
        <v>690</v>
      </c>
      <c r="B248" s="24" t="s">
        <v>832</v>
      </c>
      <c r="C248" s="24">
        <f t="shared" si="3"/>
        <v>114781.99999999999</v>
      </c>
    </row>
    <row r="249" spans="1:3" x14ac:dyDescent="0.2">
      <c r="A249" s="23" t="s">
        <v>690</v>
      </c>
      <c r="B249" s="24" t="s">
        <v>832</v>
      </c>
      <c r="C249" s="24">
        <f t="shared" si="3"/>
        <v>114781.99999999999</v>
      </c>
    </row>
    <row r="250" spans="1:3" x14ac:dyDescent="0.2">
      <c r="A250" s="23" t="s">
        <v>690</v>
      </c>
      <c r="B250" s="24" t="s">
        <v>832</v>
      </c>
      <c r="C250" s="24">
        <f t="shared" si="3"/>
        <v>114781.99999999999</v>
      </c>
    </row>
    <row r="251" spans="1:3" x14ac:dyDescent="0.2">
      <c r="A251" s="23" t="s">
        <v>690</v>
      </c>
      <c r="B251" s="24" t="s">
        <v>832</v>
      </c>
      <c r="C251" s="24">
        <f t="shared" si="3"/>
        <v>114781.99999999999</v>
      </c>
    </row>
    <row r="252" spans="1:3" x14ac:dyDescent="0.2">
      <c r="A252" s="23" t="s">
        <v>690</v>
      </c>
      <c r="B252" s="24" t="s">
        <v>833</v>
      </c>
      <c r="C252" s="24">
        <f t="shared" ref="C252:C257" si="4">95950*1.16</f>
        <v>111301.99999999999</v>
      </c>
    </row>
    <row r="253" spans="1:3" x14ac:dyDescent="0.2">
      <c r="A253" s="23" t="s">
        <v>690</v>
      </c>
      <c r="B253" s="24" t="s">
        <v>833</v>
      </c>
      <c r="C253" s="24">
        <f t="shared" si="4"/>
        <v>111301.99999999999</v>
      </c>
    </row>
    <row r="254" spans="1:3" x14ac:dyDescent="0.2">
      <c r="A254" s="23" t="s">
        <v>690</v>
      </c>
      <c r="B254" s="24" t="s">
        <v>833</v>
      </c>
      <c r="C254" s="24">
        <f t="shared" si="4"/>
        <v>111301.99999999999</v>
      </c>
    </row>
    <row r="255" spans="1:3" x14ac:dyDescent="0.2">
      <c r="A255" s="23" t="s">
        <v>690</v>
      </c>
      <c r="B255" s="24" t="s">
        <v>833</v>
      </c>
      <c r="C255" s="24">
        <f t="shared" si="4"/>
        <v>111301.99999999999</v>
      </c>
    </row>
    <row r="256" spans="1:3" x14ac:dyDescent="0.2">
      <c r="A256" s="23" t="s">
        <v>690</v>
      </c>
      <c r="B256" s="24" t="s">
        <v>833</v>
      </c>
      <c r="C256" s="24">
        <f t="shared" si="4"/>
        <v>111301.99999999999</v>
      </c>
    </row>
    <row r="257" spans="1:3" x14ac:dyDescent="0.2">
      <c r="A257" s="23" t="s">
        <v>690</v>
      </c>
      <c r="B257" s="24" t="s">
        <v>833</v>
      </c>
      <c r="C257" s="24">
        <f t="shared" si="4"/>
        <v>111301.99999999999</v>
      </c>
    </row>
    <row r="258" spans="1:3" x14ac:dyDescent="0.2">
      <c r="A258" s="23" t="s">
        <v>690</v>
      </c>
      <c r="B258" s="24" t="s">
        <v>834</v>
      </c>
      <c r="C258" s="24">
        <f t="shared" ref="C258:C263" si="5">59356.35*1.16</f>
        <v>68853.365999999995</v>
      </c>
    </row>
    <row r="259" spans="1:3" x14ac:dyDescent="0.2">
      <c r="A259" s="23" t="s">
        <v>690</v>
      </c>
      <c r="B259" s="24" t="s">
        <v>834</v>
      </c>
      <c r="C259" s="24">
        <f t="shared" si="5"/>
        <v>68853.365999999995</v>
      </c>
    </row>
    <row r="260" spans="1:3" x14ac:dyDescent="0.2">
      <c r="A260" s="23" t="s">
        <v>690</v>
      </c>
      <c r="B260" s="24" t="s">
        <v>834</v>
      </c>
      <c r="C260" s="24">
        <f t="shared" si="5"/>
        <v>68853.365999999995</v>
      </c>
    </row>
    <row r="261" spans="1:3" x14ac:dyDescent="0.2">
      <c r="A261" s="23" t="s">
        <v>690</v>
      </c>
      <c r="B261" s="24" t="s">
        <v>834</v>
      </c>
      <c r="C261" s="24">
        <f t="shared" si="5"/>
        <v>68853.365999999995</v>
      </c>
    </row>
    <row r="262" spans="1:3" x14ac:dyDescent="0.2">
      <c r="A262" s="23" t="s">
        <v>690</v>
      </c>
      <c r="B262" s="24" t="s">
        <v>834</v>
      </c>
      <c r="C262" s="24">
        <f t="shared" si="5"/>
        <v>68853.365999999995</v>
      </c>
    </row>
    <row r="263" spans="1:3" x14ac:dyDescent="0.2">
      <c r="A263" s="23" t="s">
        <v>690</v>
      </c>
      <c r="B263" s="24" t="s">
        <v>834</v>
      </c>
      <c r="C263" s="24">
        <f t="shared" si="5"/>
        <v>68853.365999999995</v>
      </c>
    </row>
    <row r="264" spans="1:3" ht="38.25" x14ac:dyDescent="0.2">
      <c r="A264" s="23" t="s">
        <v>690</v>
      </c>
      <c r="B264" s="24" t="s">
        <v>835</v>
      </c>
      <c r="C264" s="24">
        <f>230120*1.16</f>
        <v>266939.19999999995</v>
      </c>
    </row>
    <row r="265" spans="1:3" ht="38.25" x14ac:dyDescent="0.2">
      <c r="A265" s="23" t="s">
        <v>690</v>
      </c>
      <c r="B265" s="24" t="s">
        <v>836</v>
      </c>
      <c r="C265" s="24">
        <f>250750*1.16</f>
        <v>290870</v>
      </c>
    </row>
    <row r="266" spans="1:3" ht="38.25" x14ac:dyDescent="0.2">
      <c r="A266" s="23" t="s">
        <v>690</v>
      </c>
      <c r="B266" s="24" t="s">
        <v>837</v>
      </c>
      <c r="C266" s="24">
        <f>250750*1.16</f>
        <v>290870</v>
      </c>
    </row>
    <row r="267" spans="1:3" x14ac:dyDescent="0.2">
      <c r="A267" s="23" t="s">
        <v>690</v>
      </c>
      <c r="B267" s="24" t="s">
        <v>838</v>
      </c>
      <c r="C267" s="24">
        <f>143850*1.16</f>
        <v>166866</v>
      </c>
    </row>
    <row r="268" spans="1:3" x14ac:dyDescent="0.2">
      <c r="A268" s="23" t="s">
        <v>690</v>
      </c>
      <c r="B268" s="24" t="s">
        <v>839</v>
      </c>
      <c r="C268" s="24">
        <f>183550*1.16</f>
        <v>212917.99999999997</v>
      </c>
    </row>
    <row r="269" spans="1:3" x14ac:dyDescent="0.2">
      <c r="A269" s="23" t="s">
        <v>690</v>
      </c>
      <c r="B269" s="24" t="s">
        <v>840</v>
      </c>
      <c r="C269" s="24">
        <f>156350*1.16</f>
        <v>181366</v>
      </c>
    </row>
    <row r="270" spans="1:3" x14ac:dyDescent="0.2">
      <c r="A270" s="23" t="s">
        <v>690</v>
      </c>
      <c r="B270" s="24" t="s">
        <v>841</v>
      </c>
      <c r="C270" s="24">
        <v>8624.7971999999991</v>
      </c>
    </row>
    <row r="271" spans="1:3" x14ac:dyDescent="0.2">
      <c r="A271" s="23" t="s">
        <v>690</v>
      </c>
      <c r="B271" s="24" t="s">
        <v>842</v>
      </c>
      <c r="C271" s="24">
        <v>12200</v>
      </c>
    </row>
    <row r="272" spans="1:3" x14ac:dyDescent="0.2">
      <c r="A272" s="23" t="s">
        <v>690</v>
      </c>
      <c r="B272" s="24" t="s">
        <v>842</v>
      </c>
      <c r="C272" s="24">
        <v>12200</v>
      </c>
    </row>
    <row r="273" spans="1:3" x14ac:dyDescent="0.2">
      <c r="A273" s="23" t="s">
        <v>690</v>
      </c>
      <c r="B273" s="24" t="s">
        <v>842</v>
      </c>
      <c r="C273" s="24">
        <v>12200</v>
      </c>
    </row>
    <row r="274" spans="1:3" x14ac:dyDescent="0.2">
      <c r="A274" s="23" t="s">
        <v>690</v>
      </c>
      <c r="B274" s="24" t="s">
        <v>843</v>
      </c>
      <c r="C274" s="24">
        <f>21500*1.16</f>
        <v>24940</v>
      </c>
    </row>
    <row r="275" spans="1:3" x14ac:dyDescent="0.2">
      <c r="A275" s="23" t="s">
        <v>690</v>
      </c>
      <c r="B275" s="24" t="s">
        <v>844</v>
      </c>
      <c r="C275" s="24">
        <v>52478.400000000001</v>
      </c>
    </row>
    <row r="276" spans="1:3" x14ac:dyDescent="0.2">
      <c r="A276" s="23" t="s">
        <v>690</v>
      </c>
      <c r="B276" s="24" t="s">
        <v>844</v>
      </c>
      <c r="C276" s="24">
        <v>52478.400000000001</v>
      </c>
    </row>
    <row r="277" spans="1:3" x14ac:dyDescent="0.2">
      <c r="A277" s="23" t="s">
        <v>690</v>
      </c>
      <c r="B277" s="24" t="s">
        <v>845</v>
      </c>
      <c r="C277" s="24">
        <f>25360*1.16</f>
        <v>29417.599999999999</v>
      </c>
    </row>
    <row r="278" spans="1:3" ht="38.25" x14ac:dyDescent="0.2">
      <c r="A278" s="23" t="s">
        <v>690</v>
      </c>
      <c r="B278" s="24" t="s">
        <v>846</v>
      </c>
      <c r="C278" s="24">
        <f>132496*1.16</f>
        <v>153695.35999999999</v>
      </c>
    </row>
    <row r="279" spans="1:3" ht="25.5" x14ac:dyDescent="0.2">
      <c r="A279" s="23" t="s">
        <v>690</v>
      </c>
      <c r="B279" s="24" t="s">
        <v>847</v>
      </c>
      <c r="C279" s="24">
        <f>198311*1.16</f>
        <v>230040.75999999998</v>
      </c>
    </row>
    <row r="280" spans="1:3" ht="25.5" x14ac:dyDescent="0.2">
      <c r="A280" s="23" t="s">
        <v>690</v>
      </c>
      <c r="B280" s="24" t="s">
        <v>848</v>
      </c>
      <c r="C280" s="24">
        <f>198940*1.16</f>
        <v>230770.4</v>
      </c>
    </row>
    <row r="281" spans="1:3" ht="51" x14ac:dyDescent="0.2">
      <c r="A281" s="23" t="s">
        <v>690</v>
      </c>
      <c r="B281" s="24" t="s">
        <v>849</v>
      </c>
      <c r="C281" s="24">
        <f>79500*1.16</f>
        <v>92220</v>
      </c>
    </row>
    <row r="282" spans="1:3" ht="38.25" x14ac:dyDescent="0.2">
      <c r="A282" s="23" t="s">
        <v>690</v>
      </c>
      <c r="B282" s="24" t="s">
        <v>850</v>
      </c>
      <c r="C282" s="24">
        <f>20122*1.16</f>
        <v>23341.519999999997</v>
      </c>
    </row>
    <row r="283" spans="1:3" ht="38.25" x14ac:dyDescent="0.2">
      <c r="A283" s="23" t="s">
        <v>690</v>
      </c>
      <c r="B283" s="24" t="s">
        <v>850</v>
      </c>
      <c r="C283" s="24">
        <f>20122*1.16</f>
        <v>23341.519999999997</v>
      </c>
    </row>
    <row r="284" spans="1:3" ht="51" x14ac:dyDescent="0.2">
      <c r="A284" s="23" t="s">
        <v>690</v>
      </c>
      <c r="B284" s="24" t="s">
        <v>851</v>
      </c>
      <c r="C284" s="24">
        <f>25460*1.16</f>
        <v>29533.599999999999</v>
      </c>
    </row>
    <row r="285" spans="1:3" ht="38.25" x14ac:dyDescent="0.2">
      <c r="A285" s="23" t="s">
        <v>690</v>
      </c>
      <c r="B285" s="24" t="s">
        <v>852</v>
      </c>
      <c r="C285" s="24">
        <f>5195*1.16</f>
        <v>6026.2</v>
      </c>
    </row>
    <row r="286" spans="1:3" ht="38.25" x14ac:dyDescent="0.2">
      <c r="A286" s="23" t="s">
        <v>690</v>
      </c>
      <c r="B286" s="24" t="s">
        <v>852</v>
      </c>
      <c r="C286" s="24">
        <f>5195*1.16</f>
        <v>6026.2</v>
      </c>
    </row>
    <row r="287" spans="1:3" ht="63.75" x14ac:dyDescent="0.2">
      <c r="A287" s="23" t="s">
        <v>690</v>
      </c>
      <c r="B287" s="24" t="s">
        <v>853</v>
      </c>
      <c r="C287" s="24">
        <f>60475*1.16</f>
        <v>70151</v>
      </c>
    </row>
    <row r="288" spans="1:3" ht="63.75" x14ac:dyDescent="0.2">
      <c r="A288" s="23" t="s">
        <v>690</v>
      </c>
      <c r="B288" s="24" t="s">
        <v>854</v>
      </c>
      <c r="C288" s="24">
        <f>24850*1.16</f>
        <v>28825.999999999996</v>
      </c>
    </row>
    <row r="289" spans="1:3" ht="63.75" x14ac:dyDescent="0.2">
      <c r="A289" s="23" t="s">
        <v>690</v>
      </c>
      <c r="B289" s="24" t="s">
        <v>854</v>
      </c>
      <c r="C289" s="24">
        <f>24850*1.16</f>
        <v>28825.999999999996</v>
      </c>
    </row>
    <row r="290" spans="1:3" ht="51" x14ac:dyDescent="0.2">
      <c r="A290" s="23" t="s">
        <v>690</v>
      </c>
      <c r="B290" s="24" t="s">
        <v>855</v>
      </c>
      <c r="C290" s="24">
        <f>65965*1.16</f>
        <v>76519.399999999994</v>
      </c>
    </row>
    <row r="291" spans="1:3" ht="38.25" x14ac:dyDescent="0.2">
      <c r="A291" s="23" t="s">
        <v>690</v>
      </c>
      <c r="B291" s="24" t="s">
        <v>856</v>
      </c>
      <c r="C291" s="24">
        <f>750000</f>
        <v>750000</v>
      </c>
    </row>
    <row r="292" spans="1:3" x14ac:dyDescent="0.2">
      <c r="A292" s="23" t="s">
        <v>690</v>
      </c>
      <c r="B292" s="24" t="s">
        <v>857</v>
      </c>
      <c r="C292" s="24">
        <v>500000</v>
      </c>
    </row>
    <row r="293" spans="1:3" ht="51" x14ac:dyDescent="0.2">
      <c r="A293" s="23" t="s">
        <v>690</v>
      </c>
      <c r="B293" s="24" t="s">
        <v>858</v>
      </c>
      <c r="C293" s="24">
        <v>1132583.3999999999</v>
      </c>
    </row>
    <row r="294" spans="1:3" ht="63.75" x14ac:dyDescent="0.2">
      <c r="A294" s="23" t="s">
        <v>690</v>
      </c>
      <c r="B294" s="24" t="s">
        <v>859</v>
      </c>
      <c r="C294" s="24">
        <v>716484.6</v>
      </c>
    </row>
    <row r="295" spans="1:3" x14ac:dyDescent="0.2">
      <c r="A295" s="23" t="s">
        <v>690</v>
      </c>
      <c r="B295" s="24" t="s">
        <v>860</v>
      </c>
      <c r="C295" s="24">
        <f>588863.85+588863.85</f>
        <v>1177727.7</v>
      </c>
    </row>
    <row r="296" spans="1:3" x14ac:dyDescent="0.2">
      <c r="A296" s="23" t="s">
        <v>690</v>
      </c>
      <c r="B296" s="24" t="s">
        <v>860</v>
      </c>
      <c r="C296" s="24"/>
    </row>
    <row r="297" spans="1:3" x14ac:dyDescent="0.2">
      <c r="A297" s="23" t="s">
        <v>690</v>
      </c>
      <c r="B297" s="24" t="s">
        <v>860</v>
      </c>
      <c r="C297" s="24"/>
    </row>
    <row r="298" spans="1:3" ht="63.75" x14ac:dyDescent="0.2">
      <c r="A298" s="23" t="s">
        <v>690</v>
      </c>
      <c r="B298" s="24" t="s">
        <v>861</v>
      </c>
      <c r="C298" s="24"/>
    </row>
    <row r="299" spans="1:3" ht="51" x14ac:dyDescent="0.2">
      <c r="A299" s="23" t="s">
        <v>690</v>
      </c>
      <c r="B299" s="24" t="s">
        <v>862</v>
      </c>
      <c r="C299" s="24"/>
    </row>
    <row r="300" spans="1:3" ht="51" x14ac:dyDescent="0.2">
      <c r="A300" s="23" t="s">
        <v>690</v>
      </c>
      <c r="B300" s="24" t="s">
        <v>863</v>
      </c>
      <c r="C300" s="24"/>
    </row>
    <row r="301" spans="1:3" ht="63.75" x14ac:dyDescent="0.2">
      <c r="A301" s="23" t="s">
        <v>690</v>
      </c>
      <c r="B301" s="24" t="s">
        <v>864</v>
      </c>
      <c r="C301" s="24"/>
    </row>
    <row r="302" spans="1:3" x14ac:dyDescent="0.2">
      <c r="A302" s="23" t="s">
        <v>690</v>
      </c>
      <c r="B302" s="24" t="s">
        <v>865</v>
      </c>
      <c r="C302" s="24">
        <v>110249</v>
      </c>
    </row>
    <row r="303" spans="1:3" x14ac:dyDescent="0.2">
      <c r="A303" s="23" t="s">
        <v>690</v>
      </c>
      <c r="B303" s="24" t="s">
        <v>866</v>
      </c>
      <c r="C303" s="24"/>
    </row>
    <row r="304" spans="1:3" x14ac:dyDescent="0.2">
      <c r="A304" s="23" t="s">
        <v>690</v>
      </c>
      <c r="B304" s="24" t="s">
        <v>867</v>
      </c>
      <c r="C304" s="24"/>
    </row>
    <row r="305" spans="1:3" x14ac:dyDescent="0.2">
      <c r="A305" s="23" t="s">
        <v>690</v>
      </c>
      <c r="B305" s="24" t="s">
        <v>868</v>
      </c>
      <c r="C305" s="24"/>
    </row>
    <row r="306" spans="1:3" x14ac:dyDescent="0.2">
      <c r="A306" s="23" t="s">
        <v>690</v>
      </c>
      <c r="B306" s="24" t="s">
        <v>869</v>
      </c>
      <c r="C306" s="24"/>
    </row>
    <row r="307" spans="1:3" x14ac:dyDescent="0.2">
      <c r="A307" s="23" t="s">
        <v>690</v>
      </c>
      <c r="B307" s="24" t="s">
        <v>869</v>
      </c>
      <c r="C307" s="24"/>
    </row>
    <row r="308" spans="1:3" x14ac:dyDescent="0.2">
      <c r="A308" s="23" t="s">
        <v>690</v>
      </c>
      <c r="B308" s="24" t="s">
        <v>869</v>
      </c>
      <c r="C308" s="24"/>
    </row>
    <row r="309" spans="1:3" x14ac:dyDescent="0.2">
      <c r="A309" s="23" t="s">
        <v>690</v>
      </c>
      <c r="B309" s="24" t="s">
        <v>869</v>
      </c>
      <c r="C309" s="24"/>
    </row>
    <row r="310" spans="1:3" x14ac:dyDescent="0.2">
      <c r="A310" s="23" t="s">
        <v>690</v>
      </c>
      <c r="B310" s="24" t="s">
        <v>869</v>
      </c>
      <c r="C310" s="24"/>
    </row>
    <row r="311" spans="1:3" x14ac:dyDescent="0.2">
      <c r="A311" s="23" t="s">
        <v>690</v>
      </c>
      <c r="B311" s="24" t="s">
        <v>869</v>
      </c>
      <c r="C311" s="24"/>
    </row>
    <row r="312" spans="1:3" x14ac:dyDescent="0.2">
      <c r="A312" s="23" t="s">
        <v>690</v>
      </c>
      <c r="B312" s="24" t="s">
        <v>869</v>
      </c>
      <c r="C312" s="24"/>
    </row>
    <row r="313" spans="1:3" x14ac:dyDescent="0.2">
      <c r="A313" s="23" t="s">
        <v>690</v>
      </c>
      <c r="B313" s="24" t="s">
        <v>869</v>
      </c>
      <c r="C313" s="24"/>
    </row>
    <row r="314" spans="1:3" ht="14.25" customHeight="1" x14ac:dyDescent="0.2">
      <c r="A314" s="23" t="s">
        <v>690</v>
      </c>
      <c r="B314" s="24" t="s">
        <v>869</v>
      </c>
      <c r="C314" s="24"/>
    </row>
    <row r="315" spans="1:3" x14ac:dyDescent="0.2">
      <c r="A315" s="23" t="s">
        <v>690</v>
      </c>
      <c r="B315" s="24" t="s">
        <v>869</v>
      </c>
      <c r="C315" s="24"/>
    </row>
    <row r="316" spans="1:3" x14ac:dyDescent="0.2">
      <c r="A316" s="23" t="s">
        <v>690</v>
      </c>
      <c r="B316" s="24" t="s">
        <v>870</v>
      </c>
      <c r="C316" s="24"/>
    </row>
    <row r="317" spans="1:3" x14ac:dyDescent="0.2">
      <c r="A317" s="23" t="s">
        <v>690</v>
      </c>
      <c r="B317" s="24" t="s">
        <v>871</v>
      </c>
      <c r="C317" s="24"/>
    </row>
    <row r="318" spans="1:3" x14ac:dyDescent="0.2">
      <c r="A318" s="23" t="s">
        <v>690</v>
      </c>
      <c r="B318" s="24" t="s">
        <v>872</v>
      </c>
      <c r="C318" s="24"/>
    </row>
    <row r="319" spans="1:3" ht="89.25" x14ac:dyDescent="0.2">
      <c r="A319" s="23" t="s">
        <v>690</v>
      </c>
      <c r="B319" s="24" t="s">
        <v>873</v>
      </c>
      <c r="C319" s="24">
        <f>682660*2</f>
        <v>1365320</v>
      </c>
    </row>
    <row r="320" spans="1:3" ht="191.25" x14ac:dyDescent="0.2">
      <c r="A320" s="23" t="s">
        <v>690</v>
      </c>
      <c r="B320" s="24" t="s">
        <v>874</v>
      </c>
      <c r="C320" s="24">
        <f>750844.8*2</f>
        <v>1501689.6</v>
      </c>
    </row>
    <row r="321" spans="1:3" ht="25.5" x14ac:dyDescent="0.2">
      <c r="A321" s="23" t="s">
        <v>690</v>
      </c>
      <c r="B321" s="24" t="s">
        <v>875</v>
      </c>
      <c r="C321" s="24">
        <v>200000</v>
      </c>
    </row>
    <row r="322" spans="1:3" ht="210" x14ac:dyDescent="0.2">
      <c r="A322" s="23" t="s">
        <v>690</v>
      </c>
      <c r="B322" s="31" t="s">
        <v>982</v>
      </c>
      <c r="C322" s="24">
        <v>100000</v>
      </c>
    </row>
    <row r="323" spans="1:3" ht="150" x14ac:dyDescent="0.2">
      <c r="A323" s="23" t="s">
        <v>690</v>
      </c>
      <c r="B323" s="30" t="s">
        <v>879</v>
      </c>
      <c r="C323" s="24">
        <v>100000</v>
      </c>
    </row>
    <row r="324" spans="1:3" ht="25.5" x14ac:dyDescent="0.2">
      <c r="A324" s="23" t="s">
        <v>690</v>
      </c>
      <c r="B324" s="24" t="s">
        <v>876</v>
      </c>
      <c r="C324" s="24">
        <v>200000</v>
      </c>
    </row>
    <row r="325" spans="1:3" x14ac:dyDescent="0.2">
      <c r="A325" s="23" t="s">
        <v>690</v>
      </c>
      <c r="B325" s="24" t="s">
        <v>877</v>
      </c>
      <c r="C325" s="24">
        <v>40600</v>
      </c>
    </row>
    <row r="326" spans="1:3" x14ac:dyDescent="0.2">
      <c r="A326" s="23" t="s">
        <v>690</v>
      </c>
      <c r="B326" s="24" t="s">
        <v>877</v>
      </c>
      <c r="C326" s="24">
        <v>40600</v>
      </c>
    </row>
    <row r="327" spans="1:3" x14ac:dyDescent="0.2">
      <c r="A327" s="23" t="s">
        <v>690</v>
      </c>
      <c r="B327" s="24" t="s">
        <v>878</v>
      </c>
      <c r="C327" s="24">
        <v>17500.009999999998</v>
      </c>
    </row>
    <row r="328" spans="1:3" x14ac:dyDescent="0.2">
      <c r="A328" s="23" t="s">
        <v>690</v>
      </c>
      <c r="B328" s="24" t="s">
        <v>878</v>
      </c>
      <c r="C328" s="24">
        <v>17500</v>
      </c>
    </row>
    <row r="329" spans="1:3" x14ac:dyDescent="0.2">
      <c r="A329" s="23"/>
      <c r="B329" s="29" t="s">
        <v>325</v>
      </c>
      <c r="C329" s="24">
        <f>SUM(C7:C328)</f>
        <v>16716128.9692</v>
      </c>
    </row>
    <row r="330" spans="1:3" ht="13.5" thickBot="1" x14ac:dyDescent="0.25">
      <c r="A330" s="16"/>
      <c r="B330" s="17"/>
      <c r="C330" s="17"/>
    </row>
    <row r="331" spans="1:3" x14ac:dyDescent="0.2">
      <c r="A331" s="18"/>
      <c r="B331" s="18"/>
      <c r="C331" s="18"/>
    </row>
    <row r="334" spans="1:3" x14ac:dyDescent="0.2">
      <c r="B334" s="19"/>
      <c r="C334" s="19"/>
    </row>
    <row r="335" spans="1:3" x14ac:dyDescent="0.2">
      <c r="B335" s="19"/>
      <c r="C335" s="19"/>
    </row>
    <row r="336" spans="1:3" x14ac:dyDescent="0.2">
      <c r="B336" s="19"/>
      <c r="C336" s="19"/>
    </row>
    <row r="338" spans="2:3" x14ac:dyDescent="0.2">
      <c r="B338" s="20"/>
    </row>
    <row r="339" spans="2:3" ht="12.75" customHeight="1" x14ac:dyDescent="0.2">
      <c r="B339" s="21"/>
      <c r="C339" s="21"/>
    </row>
    <row r="340" spans="2:3" ht="12.75" customHeight="1" x14ac:dyDescent="0.2">
      <c r="B340" s="21"/>
      <c r="C340" s="21"/>
    </row>
    <row r="351" spans="2:3" s="22" customFormat="1" ht="11.25" x14ac:dyDescent="0.25"/>
  </sheetData>
  <pageMargins left="0.7" right="0.59" top="0.75" bottom="0.75" header="0.3" footer="0.3"/>
  <pageSetup scale="58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7"/>
  <sheetViews>
    <sheetView workbookViewId="0">
      <selection activeCell="E30" sqref="E30"/>
    </sheetView>
  </sheetViews>
  <sheetFormatPr baseColWidth="10" defaultRowHeight="12.75" x14ac:dyDescent="0.2"/>
  <cols>
    <col min="1" max="1" width="31.140625" style="4" customWidth="1"/>
    <col min="2" max="2" width="79.42578125" style="4" customWidth="1"/>
    <col min="3" max="3" width="34.8554687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5.95" customHeight="1" x14ac:dyDescent="0.2">
      <c r="A7" s="23" t="s">
        <v>690</v>
      </c>
      <c r="B7" s="24" t="s">
        <v>878</v>
      </c>
      <c r="C7" s="24">
        <v>17500.005000000001</v>
      </c>
    </row>
    <row r="8" spans="1:8" ht="15.95" customHeight="1" x14ac:dyDescent="0.2">
      <c r="A8" s="23" t="s">
        <v>690</v>
      </c>
      <c r="B8" s="24" t="s">
        <v>878</v>
      </c>
      <c r="C8" s="24">
        <v>17500.005000000001</v>
      </c>
    </row>
    <row r="9" spans="1:8" ht="15.95" customHeight="1" x14ac:dyDescent="0.2">
      <c r="A9" s="23" t="s">
        <v>690</v>
      </c>
      <c r="B9" s="24" t="s">
        <v>880</v>
      </c>
      <c r="C9" s="24">
        <v>4800.01</v>
      </c>
    </row>
    <row r="10" spans="1:8" ht="15.95" customHeight="1" x14ac:dyDescent="0.2">
      <c r="A10" s="23" t="s">
        <v>690</v>
      </c>
      <c r="B10" s="24" t="s">
        <v>881</v>
      </c>
      <c r="C10" s="24">
        <v>3280</v>
      </c>
    </row>
    <row r="11" spans="1:8" ht="15.95" customHeight="1" x14ac:dyDescent="0.2">
      <c r="A11" s="23" t="s">
        <v>690</v>
      </c>
      <c r="B11" s="24" t="s">
        <v>882</v>
      </c>
      <c r="C11" s="24">
        <v>680</v>
      </c>
    </row>
    <row r="12" spans="1:8" ht="15.95" customHeight="1" x14ac:dyDescent="0.2">
      <c r="A12" s="23" t="s">
        <v>690</v>
      </c>
      <c r="B12" s="24" t="s">
        <v>882</v>
      </c>
      <c r="C12" s="24">
        <v>680</v>
      </c>
    </row>
    <row r="13" spans="1:8" ht="15.95" customHeight="1" x14ac:dyDescent="0.2">
      <c r="A13" s="23" t="s">
        <v>690</v>
      </c>
      <c r="B13" s="24" t="s">
        <v>883</v>
      </c>
      <c r="C13" s="24">
        <v>580</v>
      </c>
    </row>
    <row r="14" spans="1:8" ht="15.95" customHeight="1" x14ac:dyDescent="0.2">
      <c r="A14" s="23" t="s">
        <v>690</v>
      </c>
      <c r="B14" s="24" t="s">
        <v>883</v>
      </c>
      <c r="C14" s="24">
        <v>580</v>
      </c>
    </row>
    <row r="15" spans="1:8" ht="15.95" customHeight="1" x14ac:dyDescent="0.2">
      <c r="A15" s="23" t="s">
        <v>690</v>
      </c>
      <c r="B15" s="24" t="s">
        <v>884</v>
      </c>
      <c r="C15" s="24">
        <v>1980</v>
      </c>
    </row>
    <row r="16" spans="1:8" ht="15.95" customHeight="1" x14ac:dyDescent="0.2">
      <c r="A16" s="23" t="s">
        <v>690</v>
      </c>
      <c r="B16" s="24" t="s">
        <v>885</v>
      </c>
      <c r="C16" s="24">
        <v>17980</v>
      </c>
    </row>
    <row r="17" spans="1:3" x14ac:dyDescent="0.2">
      <c r="A17" s="23" t="s">
        <v>690</v>
      </c>
      <c r="B17" s="24" t="s">
        <v>886</v>
      </c>
      <c r="C17" s="24">
        <v>3850.01</v>
      </c>
    </row>
    <row r="18" spans="1:3" x14ac:dyDescent="0.2">
      <c r="A18" s="23" t="s">
        <v>690</v>
      </c>
      <c r="B18" s="24" t="s">
        <v>887</v>
      </c>
      <c r="C18" s="24">
        <v>2980.01</v>
      </c>
    </row>
    <row r="19" spans="1:3" ht="18" customHeight="1" x14ac:dyDescent="0.2">
      <c r="A19" s="23" t="s">
        <v>690</v>
      </c>
      <c r="B19" s="24" t="s">
        <v>888</v>
      </c>
      <c r="C19" s="24">
        <v>5600</v>
      </c>
    </row>
    <row r="20" spans="1:3" ht="25.5" x14ac:dyDescent="0.2">
      <c r="A20" s="23" t="s">
        <v>690</v>
      </c>
      <c r="B20" s="24" t="s">
        <v>889</v>
      </c>
      <c r="C20" s="24">
        <v>5960</v>
      </c>
    </row>
    <row r="21" spans="1:3" ht="27.95" customHeight="1" x14ac:dyDescent="0.2">
      <c r="A21" s="23" t="s">
        <v>690</v>
      </c>
      <c r="B21" s="24" t="s">
        <v>890</v>
      </c>
      <c r="C21" s="24">
        <v>22750</v>
      </c>
    </row>
    <row r="22" spans="1:3" ht="27.95" customHeight="1" x14ac:dyDescent="0.2">
      <c r="A22" s="23" t="s">
        <v>690</v>
      </c>
      <c r="B22" s="24" t="s">
        <v>891</v>
      </c>
      <c r="C22" s="24">
        <v>5960</v>
      </c>
    </row>
    <row r="23" spans="1:3" ht="18" customHeight="1" x14ac:dyDescent="0.2">
      <c r="A23" s="23" t="s">
        <v>690</v>
      </c>
      <c r="B23" s="24" t="s">
        <v>892</v>
      </c>
      <c r="C23" s="24">
        <v>18900</v>
      </c>
    </row>
    <row r="24" spans="1:3" ht="18" customHeight="1" x14ac:dyDescent="0.2">
      <c r="A24" s="23" t="s">
        <v>690</v>
      </c>
      <c r="B24" s="24" t="s">
        <v>893</v>
      </c>
      <c r="C24" s="24">
        <v>9315</v>
      </c>
    </row>
    <row r="25" spans="1:3" x14ac:dyDescent="0.2">
      <c r="A25" s="23"/>
      <c r="B25" s="29" t="s">
        <v>540</v>
      </c>
      <c r="C25" s="24">
        <f>SUM(C7:C24)</f>
        <v>140875.03999999998</v>
      </c>
    </row>
    <row r="26" spans="1:3" ht="13.5" thickBot="1" x14ac:dyDescent="0.25">
      <c r="A26" s="16"/>
      <c r="B26" s="17"/>
      <c r="C26" s="17"/>
    </row>
    <row r="27" spans="1:3" x14ac:dyDescent="0.2">
      <c r="A27" s="18"/>
      <c r="B27" s="18"/>
      <c r="C27" s="18"/>
    </row>
    <row r="30" spans="1:3" x14ac:dyDescent="0.2">
      <c r="B30" s="19"/>
      <c r="C30" s="19"/>
    </row>
    <row r="31" spans="1:3" x14ac:dyDescent="0.2">
      <c r="B31" s="19"/>
      <c r="C31" s="19"/>
    </row>
    <row r="32" spans="1:3" x14ac:dyDescent="0.2">
      <c r="B32" s="19"/>
      <c r="C32" s="19"/>
    </row>
    <row r="34" spans="2:3" x14ac:dyDescent="0.2">
      <c r="B34" s="20"/>
    </row>
    <row r="35" spans="2:3" ht="12.75" customHeight="1" x14ac:dyDescent="0.2">
      <c r="B35" s="21"/>
      <c r="C35" s="21"/>
    </row>
    <row r="36" spans="2:3" ht="12.75" customHeight="1" x14ac:dyDescent="0.2">
      <c r="B36" s="21"/>
      <c r="C36" s="21"/>
    </row>
    <row r="47" spans="2:3" s="22" customFormat="1" ht="11.25" x14ac:dyDescent="0.25"/>
  </sheetData>
  <pageMargins left="0.7" right="0.7" top="0.75" bottom="0.75" header="0.3" footer="0.3"/>
  <pageSetup scale="6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90"/>
  <sheetViews>
    <sheetView workbookViewId="0">
      <selection activeCell="E8" sqref="E8"/>
    </sheetView>
  </sheetViews>
  <sheetFormatPr baseColWidth="10" defaultRowHeight="12.75" x14ac:dyDescent="0.2"/>
  <cols>
    <col min="1" max="1" width="31.140625" style="4" customWidth="1"/>
    <col min="2" max="2" width="82.28515625" style="4" customWidth="1"/>
    <col min="3" max="3" width="34.14062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30" customHeight="1" x14ac:dyDescent="0.2">
      <c r="A7" s="23" t="s">
        <v>9</v>
      </c>
      <c r="B7" s="24" t="s">
        <v>894</v>
      </c>
      <c r="C7" s="24">
        <v>9300</v>
      </c>
    </row>
    <row r="8" spans="1:8" x14ac:dyDescent="0.2">
      <c r="A8" s="23" t="s">
        <v>9</v>
      </c>
      <c r="B8" s="24" t="s">
        <v>895</v>
      </c>
      <c r="C8" s="24">
        <v>4884</v>
      </c>
    </row>
    <row r="9" spans="1:8" ht="63.75" x14ac:dyDescent="0.2">
      <c r="A9" s="23" t="s">
        <v>9</v>
      </c>
      <c r="B9" s="24" t="s">
        <v>896</v>
      </c>
      <c r="C9" s="24">
        <v>1484.11</v>
      </c>
    </row>
    <row r="10" spans="1:8" ht="15.95" customHeight="1" x14ac:dyDescent="0.2">
      <c r="A10" s="23" t="s">
        <v>9</v>
      </c>
      <c r="B10" s="24" t="s">
        <v>897</v>
      </c>
      <c r="C10" s="24">
        <v>24951.599999999999</v>
      </c>
    </row>
    <row r="11" spans="1:8" ht="15.95" customHeight="1" x14ac:dyDescent="0.2">
      <c r="A11" s="23" t="s">
        <v>9</v>
      </c>
      <c r="B11" s="24" t="s">
        <v>898</v>
      </c>
      <c r="C11" s="24">
        <v>995.73</v>
      </c>
    </row>
    <row r="12" spans="1:8" ht="15.95" customHeight="1" x14ac:dyDescent="0.2">
      <c r="A12" s="23" t="s">
        <v>9</v>
      </c>
      <c r="B12" s="24" t="s">
        <v>899</v>
      </c>
      <c r="C12" s="24">
        <v>995.73</v>
      </c>
    </row>
    <row r="13" spans="1:8" ht="15.95" customHeight="1" x14ac:dyDescent="0.2">
      <c r="A13" s="23" t="s">
        <v>9</v>
      </c>
      <c r="B13" s="24" t="s">
        <v>900</v>
      </c>
      <c r="C13" s="24">
        <v>9513.51</v>
      </c>
    </row>
    <row r="14" spans="1:8" ht="15.95" customHeight="1" x14ac:dyDescent="0.2">
      <c r="A14" s="23" t="s">
        <v>9</v>
      </c>
      <c r="B14" s="24" t="s">
        <v>901</v>
      </c>
      <c r="C14" s="24">
        <v>4490</v>
      </c>
    </row>
    <row r="15" spans="1:8" ht="25.5" x14ac:dyDescent="0.2">
      <c r="A15" s="23" t="s">
        <v>9</v>
      </c>
      <c r="B15" s="24" t="s">
        <v>902</v>
      </c>
      <c r="C15" s="24">
        <v>6900</v>
      </c>
    </row>
    <row r="16" spans="1:8" ht="102" x14ac:dyDescent="0.2">
      <c r="A16" s="23" t="s">
        <v>9</v>
      </c>
      <c r="B16" s="24" t="s">
        <v>903</v>
      </c>
      <c r="C16" s="24">
        <f>194604.5*2</f>
        <v>389209</v>
      </c>
    </row>
    <row r="17" spans="1:3" ht="38.25" x14ac:dyDescent="0.2">
      <c r="A17" s="23" t="s">
        <v>9</v>
      </c>
      <c r="B17" s="24" t="s">
        <v>904</v>
      </c>
      <c r="C17" s="24">
        <v>200000</v>
      </c>
    </row>
    <row r="18" spans="1:3" ht="51" customHeight="1" x14ac:dyDescent="0.2">
      <c r="A18" s="61" t="s">
        <v>9</v>
      </c>
      <c r="B18" s="59" t="s">
        <v>983</v>
      </c>
      <c r="C18" s="24">
        <v>60000</v>
      </c>
    </row>
    <row r="19" spans="1:3" x14ac:dyDescent="0.2">
      <c r="A19" s="62"/>
      <c r="B19" s="60"/>
      <c r="C19" s="24">
        <v>37170.959999999999</v>
      </c>
    </row>
    <row r="20" spans="1:3" ht="25.5" x14ac:dyDescent="0.2">
      <c r="A20" s="23" t="s">
        <v>9</v>
      </c>
      <c r="B20" s="24" t="s">
        <v>905</v>
      </c>
      <c r="C20" s="24">
        <v>6200</v>
      </c>
    </row>
    <row r="21" spans="1:3" ht="165.75" x14ac:dyDescent="0.2">
      <c r="A21" s="23" t="s">
        <v>9</v>
      </c>
      <c r="B21" s="24" t="s">
        <v>984</v>
      </c>
      <c r="C21" s="24">
        <v>120000</v>
      </c>
    </row>
    <row r="22" spans="1:3" ht="114.75" x14ac:dyDescent="0.2">
      <c r="A22" s="23" t="s">
        <v>9</v>
      </c>
      <c r="B22" s="24" t="s">
        <v>985</v>
      </c>
      <c r="C22" s="24">
        <v>38687</v>
      </c>
    </row>
    <row r="23" spans="1:3" ht="15.95" customHeight="1" x14ac:dyDescent="0.2">
      <c r="A23" s="23" t="s">
        <v>9</v>
      </c>
      <c r="B23" s="24" t="s">
        <v>906</v>
      </c>
      <c r="C23" s="24">
        <f>18923*1.15</f>
        <v>21761.449999999997</v>
      </c>
    </row>
    <row r="24" spans="1:3" ht="15.95" customHeight="1" x14ac:dyDescent="0.2">
      <c r="A24" s="23" t="s">
        <v>9</v>
      </c>
      <c r="B24" s="24" t="s">
        <v>907</v>
      </c>
      <c r="C24" s="24">
        <f>16104*1.15</f>
        <v>18519.599999999999</v>
      </c>
    </row>
    <row r="25" spans="1:3" ht="15.95" customHeight="1" x14ac:dyDescent="0.2">
      <c r="A25" s="23" t="s">
        <v>9</v>
      </c>
      <c r="B25" s="24" t="s">
        <v>907</v>
      </c>
      <c r="C25" s="24">
        <f>16104*1.15</f>
        <v>18519.599999999999</v>
      </c>
    </row>
    <row r="26" spans="1:3" x14ac:dyDescent="0.2">
      <c r="A26" s="23" t="s">
        <v>9</v>
      </c>
      <c r="B26" s="24" t="s">
        <v>908</v>
      </c>
      <c r="C26" s="24">
        <v>109.72</v>
      </c>
    </row>
    <row r="27" spans="1:3" x14ac:dyDescent="0.2">
      <c r="A27" s="23" t="s">
        <v>9</v>
      </c>
      <c r="B27" s="24" t="s">
        <v>909</v>
      </c>
      <c r="C27" s="24">
        <f>1275*1.15</f>
        <v>1466.25</v>
      </c>
    </row>
    <row r="28" spans="1:3" ht="15.95" customHeight="1" x14ac:dyDescent="0.2">
      <c r="A28" s="23" t="s">
        <v>9</v>
      </c>
      <c r="B28" s="24" t="s">
        <v>910</v>
      </c>
      <c r="C28" s="24">
        <v>6631.13</v>
      </c>
    </row>
    <row r="29" spans="1:3" ht="15.95" customHeight="1" x14ac:dyDescent="0.2">
      <c r="A29" s="23" t="s">
        <v>9</v>
      </c>
      <c r="B29" s="24" t="s">
        <v>911</v>
      </c>
      <c r="C29" s="24">
        <v>11042</v>
      </c>
    </row>
    <row r="30" spans="1:3" ht="15.95" customHeight="1" x14ac:dyDescent="0.2">
      <c r="A30" s="23" t="s">
        <v>9</v>
      </c>
      <c r="B30" s="24" t="s">
        <v>912</v>
      </c>
      <c r="C30" s="24">
        <v>9050</v>
      </c>
    </row>
    <row r="31" spans="1:3" ht="15.95" customHeight="1" x14ac:dyDescent="0.2">
      <c r="A31" s="23" t="s">
        <v>9</v>
      </c>
      <c r="B31" s="24" t="s">
        <v>913</v>
      </c>
      <c r="C31" s="24">
        <v>8600</v>
      </c>
    </row>
    <row r="32" spans="1:3" ht="25.5" x14ac:dyDescent="0.2">
      <c r="A32" s="23" t="s">
        <v>9</v>
      </c>
      <c r="B32" s="24" t="s">
        <v>914</v>
      </c>
      <c r="C32" s="24">
        <v>11700</v>
      </c>
    </row>
    <row r="33" spans="1:3" x14ac:dyDescent="0.2">
      <c r="A33" s="23" t="s">
        <v>9</v>
      </c>
      <c r="B33" s="24" t="s">
        <v>915</v>
      </c>
      <c r="C33" s="24">
        <v>6650</v>
      </c>
    </row>
    <row r="34" spans="1:3" x14ac:dyDescent="0.2">
      <c r="A34" s="23" t="s">
        <v>9</v>
      </c>
      <c r="B34" s="24" t="s">
        <v>916</v>
      </c>
      <c r="C34" s="24">
        <v>14345</v>
      </c>
    </row>
    <row r="35" spans="1:3" x14ac:dyDescent="0.2">
      <c r="A35" s="23" t="s">
        <v>9</v>
      </c>
      <c r="B35" s="24" t="s">
        <v>917</v>
      </c>
      <c r="C35" s="24">
        <v>10715.48</v>
      </c>
    </row>
    <row r="36" spans="1:3" x14ac:dyDescent="0.2">
      <c r="A36" s="23" t="s">
        <v>9</v>
      </c>
      <c r="B36" s="24" t="s">
        <v>917</v>
      </c>
      <c r="C36" s="24">
        <v>5039.01</v>
      </c>
    </row>
    <row r="37" spans="1:3" ht="25.5" x14ac:dyDescent="0.2">
      <c r="A37" s="23" t="s">
        <v>9</v>
      </c>
      <c r="B37" s="24" t="s">
        <v>918</v>
      </c>
      <c r="C37" s="24">
        <v>5515.8</v>
      </c>
    </row>
    <row r="38" spans="1:3" x14ac:dyDescent="0.2">
      <c r="A38" s="23" t="s">
        <v>9</v>
      </c>
      <c r="B38" s="24" t="s">
        <v>919</v>
      </c>
      <c r="C38" s="24">
        <v>13745</v>
      </c>
    </row>
    <row r="39" spans="1:3" x14ac:dyDescent="0.2">
      <c r="A39" s="23" t="s">
        <v>9</v>
      </c>
      <c r="B39" s="24" t="s">
        <v>920</v>
      </c>
      <c r="C39" s="24">
        <v>14500</v>
      </c>
    </row>
    <row r="40" spans="1:3" x14ac:dyDescent="0.2">
      <c r="A40" s="23" t="s">
        <v>9</v>
      </c>
      <c r="B40" s="24" t="s">
        <v>921</v>
      </c>
      <c r="C40" s="24">
        <v>4249</v>
      </c>
    </row>
    <row r="41" spans="1:3" ht="15" customHeight="1" x14ac:dyDescent="0.2">
      <c r="A41" s="23" t="s">
        <v>9</v>
      </c>
      <c r="B41" s="24" t="s">
        <v>89</v>
      </c>
      <c r="C41" s="24">
        <v>3993.02</v>
      </c>
    </row>
    <row r="42" spans="1:3" ht="15" customHeight="1" x14ac:dyDescent="0.2">
      <c r="A42" s="23" t="s">
        <v>9</v>
      </c>
      <c r="B42" s="24" t="s">
        <v>89</v>
      </c>
      <c r="C42" s="24">
        <v>3993.03</v>
      </c>
    </row>
    <row r="43" spans="1:3" ht="15" customHeight="1" x14ac:dyDescent="0.2">
      <c r="A43" s="23" t="s">
        <v>9</v>
      </c>
      <c r="B43" s="24" t="s">
        <v>89</v>
      </c>
      <c r="C43" s="24">
        <v>3993.03</v>
      </c>
    </row>
    <row r="44" spans="1:3" ht="15" customHeight="1" x14ac:dyDescent="0.2">
      <c r="A44" s="23" t="s">
        <v>9</v>
      </c>
      <c r="B44" s="24" t="s">
        <v>89</v>
      </c>
      <c r="C44" s="24">
        <v>3993.03</v>
      </c>
    </row>
    <row r="45" spans="1:3" ht="15" customHeight="1" x14ac:dyDescent="0.2">
      <c r="A45" s="23" t="s">
        <v>9</v>
      </c>
      <c r="B45" s="24" t="s">
        <v>89</v>
      </c>
      <c r="C45" s="24">
        <v>3993.03</v>
      </c>
    </row>
    <row r="46" spans="1:3" x14ac:dyDescent="0.2">
      <c r="A46" s="23" t="s">
        <v>9</v>
      </c>
      <c r="B46" s="24" t="s">
        <v>922</v>
      </c>
      <c r="C46" s="24">
        <v>2805</v>
      </c>
    </row>
    <row r="47" spans="1:3" ht="15" customHeight="1" x14ac:dyDescent="0.2">
      <c r="A47" s="23" t="s">
        <v>9</v>
      </c>
      <c r="B47" s="24" t="s">
        <v>923</v>
      </c>
      <c r="C47" s="24">
        <v>5015</v>
      </c>
    </row>
    <row r="48" spans="1:3" ht="15" customHeight="1" x14ac:dyDescent="0.2">
      <c r="A48" s="23" t="s">
        <v>9</v>
      </c>
      <c r="B48" s="24" t="s">
        <v>924</v>
      </c>
      <c r="C48" s="24">
        <v>853.42</v>
      </c>
    </row>
    <row r="49" spans="1:3" ht="15" customHeight="1" x14ac:dyDescent="0.2">
      <c r="A49" s="23" t="s">
        <v>9</v>
      </c>
      <c r="B49" s="24" t="s">
        <v>925</v>
      </c>
      <c r="C49" s="24">
        <v>2190</v>
      </c>
    </row>
    <row r="50" spans="1:3" ht="36" customHeight="1" x14ac:dyDescent="0.2">
      <c r="A50" s="23" t="s">
        <v>9</v>
      </c>
      <c r="B50" s="24" t="s">
        <v>926</v>
      </c>
      <c r="C50" s="24">
        <v>17472</v>
      </c>
    </row>
    <row r="51" spans="1:3" ht="36" customHeight="1" x14ac:dyDescent="0.2">
      <c r="A51" s="23" t="s">
        <v>9</v>
      </c>
      <c r="B51" s="24" t="s">
        <v>926</v>
      </c>
      <c r="C51" s="24">
        <v>17472</v>
      </c>
    </row>
    <row r="52" spans="1:3" ht="36" customHeight="1" x14ac:dyDescent="0.2">
      <c r="A52" s="23" t="s">
        <v>9</v>
      </c>
      <c r="B52" s="24" t="s">
        <v>927</v>
      </c>
      <c r="C52" s="24">
        <v>17472</v>
      </c>
    </row>
    <row r="53" spans="1:3" ht="36" customHeight="1" x14ac:dyDescent="0.2">
      <c r="A53" s="23" t="s">
        <v>9</v>
      </c>
      <c r="B53" s="24" t="s">
        <v>928</v>
      </c>
      <c r="C53" s="24">
        <v>17472</v>
      </c>
    </row>
    <row r="54" spans="1:3" ht="36" customHeight="1" x14ac:dyDescent="0.2">
      <c r="A54" s="23" t="s">
        <v>9</v>
      </c>
      <c r="B54" s="24" t="s">
        <v>927</v>
      </c>
      <c r="C54" s="24">
        <v>17472</v>
      </c>
    </row>
    <row r="55" spans="1:3" ht="36" customHeight="1" x14ac:dyDescent="0.2">
      <c r="A55" s="23" t="s">
        <v>9</v>
      </c>
      <c r="B55" s="24" t="s">
        <v>927</v>
      </c>
      <c r="C55" s="24">
        <v>17472</v>
      </c>
    </row>
    <row r="56" spans="1:3" ht="36" customHeight="1" x14ac:dyDescent="0.2">
      <c r="A56" s="23" t="s">
        <v>9</v>
      </c>
      <c r="B56" s="24" t="s">
        <v>927</v>
      </c>
      <c r="C56" s="24">
        <v>17472</v>
      </c>
    </row>
    <row r="57" spans="1:3" ht="36" customHeight="1" x14ac:dyDescent="0.2">
      <c r="A57" s="23" t="s">
        <v>9</v>
      </c>
      <c r="B57" s="24" t="s">
        <v>927</v>
      </c>
      <c r="C57" s="24">
        <v>17472</v>
      </c>
    </row>
    <row r="58" spans="1:3" ht="36" customHeight="1" x14ac:dyDescent="0.2">
      <c r="A58" s="23" t="s">
        <v>9</v>
      </c>
      <c r="B58" s="24" t="s">
        <v>929</v>
      </c>
      <c r="C58" s="24">
        <v>17472</v>
      </c>
    </row>
    <row r="59" spans="1:3" ht="36" customHeight="1" x14ac:dyDescent="0.2">
      <c r="A59" s="23" t="s">
        <v>9</v>
      </c>
      <c r="B59" s="24" t="s">
        <v>929</v>
      </c>
      <c r="C59" s="24">
        <v>17472</v>
      </c>
    </row>
    <row r="60" spans="1:3" ht="36" customHeight="1" x14ac:dyDescent="0.2">
      <c r="A60" s="23" t="s">
        <v>9</v>
      </c>
      <c r="B60" s="24" t="s">
        <v>927</v>
      </c>
      <c r="C60" s="24">
        <v>17472</v>
      </c>
    </row>
    <row r="61" spans="1:3" ht="36" customHeight="1" x14ac:dyDescent="0.2">
      <c r="A61" s="23" t="s">
        <v>9</v>
      </c>
      <c r="B61" s="24" t="s">
        <v>927</v>
      </c>
      <c r="C61" s="24">
        <v>17472</v>
      </c>
    </row>
    <row r="62" spans="1:3" ht="36" customHeight="1" x14ac:dyDescent="0.2">
      <c r="A62" s="23" t="s">
        <v>9</v>
      </c>
      <c r="B62" s="24" t="s">
        <v>927</v>
      </c>
      <c r="C62" s="24">
        <v>17472</v>
      </c>
    </row>
    <row r="63" spans="1:3" ht="36" customHeight="1" x14ac:dyDescent="0.2">
      <c r="A63" s="23" t="s">
        <v>9</v>
      </c>
      <c r="B63" s="24" t="s">
        <v>927</v>
      </c>
      <c r="C63" s="24">
        <v>17472</v>
      </c>
    </row>
    <row r="64" spans="1:3" ht="36" customHeight="1" x14ac:dyDescent="0.2">
      <c r="A64" s="23" t="s">
        <v>9</v>
      </c>
      <c r="B64" s="24" t="s">
        <v>927</v>
      </c>
      <c r="C64" s="24">
        <v>17472</v>
      </c>
    </row>
    <row r="65" spans="1:3" ht="36" customHeight="1" x14ac:dyDescent="0.2">
      <c r="A65" s="23" t="s">
        <v>9</v>
      </c>
      <c r="B65" s="24" t="s">
        <v>927</v>
      </c>
      <c r="C65" s="24">
        <v>17472</v>
      </c>
    </row>
    <row r="66" spans="1:3" ht="39.75" customHeight="1" x14ac:dyDescent="0.2">
      <c r="A66" s="23" t="s">
        <v>9</v>
      </c>
      <c r="B66" s="24" t="s">
        <v>927</v>
      </c>
      <c r="C66" s="24">
        <v>17472</v>
      </c>
    </row>
    <row r="67" spans="1:3" ht="35.25" customHeight="1" x14ac:dyDescent="0.2">
      <c r="A67" s="23" t="s">
        <v>9</v>
      </c>
      <c r="B67" s="24" t="s">
        <v>927</v>
      </c>
      <c r="C67" s="24">
        <v>17472</v>
      </c>
    </row>
    <row r="68" spans="1:3" x14ac:dyDescent="0.2">
      <c r="A68" s="23"/>
      <c r="B68" s="29" t="s">
        <v>540</v>
      </c>
      <c r="C68" s="24">
        <f>SUM(C7:C67)</f>
        <v>1442265.24</v>
      </c>
    </row>
    <row r="69" spans="1:3" ht="13.5" thickBot="1" x14ac:dyDescent="0.25">
      <c r="A69" s="16"/>
      <c r="B69" s="17"/>
      <c r="C69" s="17"/>
    </row>
    <row r="70" spans="1:3" x14ac:dyDescent="0.2">
      <c r="A70" s="18"/>
      <c r="B70" s="18"/>
      <c r="C70" s="18"/>
    </row>
    <row r="73" spans="1:3" x14ac:dyDescent="0.2">
      <c r="B73" s="19"/>
      <c r="C73" s="19"/>
    </row>
    <row r="74" spans="1:3" x14ac:dyDescent="0.2">
      <c r="B74" s="19"/>
      <c r="C74" s="19"/>
    </row>
    <row r="75" spans="1:3" x14ac:dyDescent="0.2">
      <c r="B75" s="19"/>
      <c r="C75" s="19"/>
    </row>
    <row r="77" spans="1:3" x14ac:dyDescent="0.2">
      <c r="B77" s="20"/>
    </row>
    <row r="78" spans="1:3" ht="12.75" customHeight="1" x14ac:dyDescent="0.2">
      <c r="B78" s="21"/>
      <c r="C78" s="21"/>
    </row>
    <row r="79" spans="1:3" ht="12.75" customHeight="1" x14ac:dyDescent="0.2">
      <c r="B79" s="21"/>
      <c r="C79" s="21"/>
    </row>
    <row r="90" s="22" customFormat="1" ht="11.25" x14ac:dyDescent="0.25"/>
  </sheetData>
  <mergeCells count="2">
    <mergeCell ref="B18:B19"/>
    <mergeCell ref="A18:A19"/>
  </mergeCells>
  <pageMargins left="0.7" right="0.7" top="0.75" bottom="0.75" header="0.3" footer="0.3"/>
  <pageSetup scale="61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9"/>
  <sheetViews>
    <sheetView showGridLines="0" zoomScaleNormal="100" workbookViewId="0">
      <pane ySplit="6" topLeftCell="A10" activePane="bottomLeft" state="frozen"/>
      <selection pane="bottomLeft" activeCell="F30" sqref="F30"/>
    </sheetView>
  </sheetViews>
  <sheetFormatPr baseColWidth="10" defaultColWidth="11.42578125" defaultRowHeight="12.75" x14ac:dyDescent="0.2"/>
  <cols>
    <col min="1" max="1" width="26.7109375" style="36" customWidth="1"/>
    <col min="2" max="2" width="61.7109375" style="36" customWidth="1"/>
    <col min="3" max="3" width="22.28515625" style="36" customWidth="1"/>
    <col min="4" max="4" width="20.42578125" style="36" customWidth="1"/>
    <col min="5" max="16384" width="11.42578125" style="36"/>
  </cols>
  <sheetData>
    <row r="1" spans="1:9" ht="6.75" customHeight="1" x14ac:dyDescent="0.25">
      <c r="A1" s="33"/>
      <c r="B1" s="33"/>
      <c r="C1" s="33"/>
      <c r="D1" s="34"/>
      <c r="E1" s="35"/>
      <c r="F1" s="35"/>
      <c r="G1" s="35"/>
      <c r="H1" s="35"/>
      <c r="I1" s="35"/>
    </row>
    <row r="2" spans="1:9" ht="23.25" customHeight="1" x14ac:dyDescent="0.25">
      <c r="A2" s="37" t="s">
        <v>934</v>
      </c>
      <c r="B2" s="38"/>
      <c r="C2" s="38"/>
      <c r="D2" s="38"/>
      <c r="E2" s="35"/>
      <c r="F2" s="35"/>
      <c r="G2" s="35"/>
      <c r="H2" s="35"/>
      <c r="I2" s="35"/>
    </row>
    <row r="3" spans="1:9" ht="15" x14ac:dyDescent="0.25">
      <c r="A3" s="37" t="s">
        <v>975</v>
      </c>
      <c r="B3" s="37"/>
      <c r="C3" s="37"/>
      <c r="D3" s="37"/>
    </row>
    <row r="4" spans="1:9" ht="5.25" customHeight="1" x14ac:dyDescent="0.25">
      <c r="A4" s="39"/>
      <c r="B4" s="39"/>
      <c r="C4" s="39"/>
      <c r="D4" s="39"/>
    </row>
    <row r="5" spans="1:9" ht="13.5" thickBot="1" x14ac:dyDescent="0.25">
      <c r="A5" s="40" t="s">
        <v>1</v>
      </c>
      <c r="B5" s="40" t="s">
        <v>2</v>
      </c>
      <c r="C5" s="40"/>
      <c r="D5" s="40" t="s">
        <v>3</v>
      </c>
    </row>
    <row r="6" spans="1:9" ht="22.5" customHeight="1" thickBot="1" x14ac:dyDescent="0.25">
      <c r="A6" s="41" t="s">
        <v>4</v>
      </c>
      <c r="B6" s="42" t="s">
        <v>5</v>
      </c>
      <c r="C6" s="42"/>
      <c r="D6" s="42" t="s">
        <v>935</v>
      </c>
    </row>
    <row r="7" spans="1:9" ht="12.75" customHeight="1" x14ac:dyDescent="0.2">
      <c r="A7" s="43"/>
      <c r="B7" s="44" t="s">
        <v>936</v>
      </c>
      <c r="C7" s="44"/>
      <c r="D7" s="45"/>
    </row>
    <row r="8" spans="1:9" x14ac:dyDescent="0.2">
      <c r="A8" s="26" t="s">
        <v>930</v>
      </c>
      <c r="B8" s="32" t="s">
        <v>937</v>
      </c>
      <c r="C8" s="32"/>
      <c r="D8" s="46">
        <v>237095.46</v>
      </c>
    </row>
    <row r="9" spans="1:9" x14ac:dyDescent="0.2">
      <c r="A9" s="26" t="s">
        <v>932</v>
      </c>
      <c r="B9" s="24" t="s">
        <v>938</v>
      </c>
      <c r="C9" s="24"/>
      <c r="D9" s="46">
        <v>54065059.390000001</v>
      </c>
    </row>
    <row r="10" spans="1:9" ht="15.75" customHeight="1" x14ac:dyDescent="0.2">
      <c r="A10" s="26" t="s">
        <v>9</v>
      </c>
      <c r="B10" s="24" t="s">
        <v>939</v>
      </c>
      <c r="C10" s="24" t="s">
        <v>940</v>
      </c>
      <c r="D10" s="46">
        <f>'b.MUEBLES 1241-1-51107'!C2442</f>
        <v>5902510.0200000107</v>
      </c>
    </row>
    <row r="11" spans="1:9" ht="15" customHeight="1" x14ac:dyDescent="0.2">
      <c r="A11" s="26" t="s">
        <v>9</v>
      </c>
      <c r="B11" s="24" t="s">
        <v>941</v>
      </c>
      <c r="C11" s="24" t="s">
        <v>942</v>
      </c>
      <c r="D11" s="46">
        <f>'b.MUEBLES 1241-1-5111'!C44</f>
        <v>107947.99999999999</v>
      </c>
    </row>
    <row r="12" spans="1:9" ht="18.95" customHeight="1" x14ac:dyDescent="0.2">
      <c r="A12" s="26" t="s">
        <v>9</v>
      </c>
      <c r="B12" s="24" t="s">
        <v>943</v>
      </c>
      <c r="C12" s="24" t="s">
        <v>944</v>
      </c>
      <c r="D12" s="46">
        <f>'b.MUEBLES 1241-3-51504'!C536</f>
        <v>11134570.204679996</v>
      </c>
    </row>
    <row r="13" spans="1:9" ht="18.95" customHeight="1" x14ac:dyDescent="0.2">
      <c r="A13" s="26" t="s">
        <v>326</v>
      </c>
      <c r="B13" s="54" t="s">
        <v>945</v>
      </c>
      <c r="C13" s="24" t="s">
        <v>946</v>
      </c>
      <c r="D13" s="46">
        <f>'b.MUEBLES 1241-3-5151'!C190</f>
        <v>3047719.5199999921</v>
      </c>
    </row>
    <row r="14" spans="1:9" ht="18.95" customHeight="1" x14ac:dyDescent="0.2">
      <c r="A14" s="26" t="s">
        <v>390</v>
      </c>
      <c r="B14" s="54" t="s">
        <v>947</v>
      </c>
      <c r="C14" s="24" t="s">
        <v>948</v>
      </c>
      <c r="D14" s="46">
        <f>'b.MUEBLES 1241-9-5191'!C54</f>
        <v>445591.44649999996</v>
      </c>
    </row>
    <row r="15" spans="1:9" ht="15.75" customHeight="1" x14ac:dyDescent="0.2">
      <c r="A15" s="26" t="s">
        <v>426</v>
      </c>
      <c r="B15" s="54" t="s">
        <v>949</v>
      </c>
      <c r="C15" s="24" t="s">
        <v>950</v>
      </c>
      <c r="D15" s="46">
        <f>'b.MUEBLES 1242-9-52901'!C431</f>
        <v>3059167.704799999</v>
      </c>
    </row>
    <row r="16" spans="1:9" ht="18.95" customHeight="1" x14ac:dyDescent="0.2">
      <c r="A16" s="26" t="s">
        <v>426</v>
      </c>
      <c r="B16" s="54" t="s">
        <v>951</v>
      </c>
      <c r="C16" s="24" t="s">
        <v>952</v>
      </c>
      <c r="D16" s="46">
        <f>'b.MUEBLES 1242-9-5291'!C17</f>
        <v>48779.12</v>
      </c>
    </row>
    <row r="17" spans="1:4" ht="15.75" customHeight="1" x14ac:dyDescent="0.2">
      <c r="A17" s="26" t="s">
        <v>541</v>
      </c>
      <c r="B17" s="54" t="s">
        <v>953</v>
      </c>
      <c r="C17" s="24" t="s">
        <v>954</v>
      </c>
      <c r="D17" s="46">
        <f>'b.MUEBLES 1243-1-53102'!C34</f>
        <v>354329.14200000005</v>
      </c>
    </row>
    <row r="18" spans="1:4" ht="18.95" customHeight="1" x14ac:dyDescent="0.2">
      <c r="A18" s="26" t="s">
        <v>558</v>
      </c>
      <c r="B18" s="54" t="s">
        <v>955</v>
      </c>
      <c r="C18" s="24" t="s">
        <v>956</v>
      </c>
      <c r="D18" s="46">
        <f>'b.MUEBLES 1244-1-54101'!C18</f>
        <v>7353587.4000000004</v>
      </c>
    </row>
    <row r="19" spans="1:4" ht="15" customHeight="1" x14ac:dyDescent="0.2">
      <c r="A19" s="26" t="s">
        <v>570</v>
      </c>
      <c r="B19" s="54" t="s">
        <v>957</v>
      </c>
      <c r="C19" s="24" t="s">
        <v>958</v>
      </c>
      <c r="D19" s="46">
        <f>'b.MUEBLES 1246-2-56200'!C110</f>
        <v>1436376.4314999999</v>
      </c>
    </row>
    <row r="20" spans="1:4" ht="18.95" customHeight="1" x14ac:dyDescent="0.2">
      <c r="A20" s="26" t="s">
        <v>639</v>
      </c>
      <c r="B20" s="54" t="s">
        <v>959</v>
      </c>
      <c r="C20" s="24" t="s">
        <v>960</v>
      </c>
      <c r="D20" s="46">
        <f>'b.MUEBLES 1246-4-5641'!C16</f>
        <v>271880.8</v>
      </c>
    </row>
    <row r="21" spans="1:4" ht="18.95" customHeight="1" x14ac:dyDescent="0.2">
      <c r="A21" s="26" t="s">
        <v>649</v>
      </c>
      <c r="B21" s="54" t="s">
        <v>961</v>
      </c>
      <c r="C21" s="24" t="s">
        <v>962</v>
      </c>
      <c r="D21" s="46">
        <f>'b.MUEBLES 1246-5-56501'!C75</f>
        <v>2256971.6636999999</v>
      </c>
    </row>
    <row r="22" spans="1:4" ht="18.95" customHeight="1" x14ac:dyDescent="0.2">
      <c r="A22" s="26" t="s">
        <v>639</v>
      </c>
      <c r="B22" s="55" t="s">
        <v>963</v>
      </c>
      <c r="C22" s="32" t="s">
        <v>964</v>
      </c>
      <c r="D22" s="46">
        <f>'b.MUEBLES 1246-6-56604'!C98</f>
        <v>730667.38700000045</v>
      </c>
    </row>
    <row r="23" spans="1:4" ht="18.95" customHeight="1" x14ac:dyDescent="0.2">
      <c r="A23" s="26" t="s">
        <v>690</v>
      </c>
      <c r="B23" s="55" t="s">
        <v>965</v>
      </c>
      <c r="C23" s="32" t="s">
        <v>966</v>
      </c>
      <c r="D23" s="46">
        <f>'b.MUEBLES 1246-7-56704'!C329</f>
        <v>16716128.9692</v>
      </c>
    </row>
    <row r="24" spans="1:4" ht="27" customHeight="1" x14ac:dyDescent="0.2">
      <c r="A24" s="26" t="s">
        <v>690</v>
      </c>
      <c r="B24" s="55" t="s">
        <v>967</v>
      </c>
      <c r="C24" s="32" t="s">
        <v>968</v>
      </c>
      <c r="D24" s="46">
        <f>'b.MUEBLES 1246-7-5671'!C25</f>
        <v>140875.03999999998</v>
      </c>
    </row>
    <row r="25" spans="1:4" ht="15.75" customHeight="1" x14ac:dyDescent="0.2">
      <c r="A25" s="26" t="s">
        <v>9</v>
      </c>
      <c r="B25" s="55" t="s">
        <v>969</v>
      </c>
      <c r="C25" s="32" t="s">
        <v>970</v>
      </c>
      <c r="D25" s="46">
        <f>'b.MUEBLES 1246-9-56905'!C68</f>
        <v>1442265.24</v>
      </c>
    </row>
    <row r="26" spans="1:4" ht="27" customHeight="1" x14ac:dyDescent="0.2">
      <c r="A26" s="26" t="s">
        <v>971</v>
      </c>
      <c r="B26" s="55" t="s">
        <v>972</v>
      </c>
      <c r="C26" s="32" t="s">
        <v>973</v>
      </c>
      <c r="D26" s="46">
        <v>1320647</v>
      </c>
    </row>
    <row r="27" spans="1:4" ht="17.25" customHeight="1" x14ac:dyDescent="0.2">
      <c r="A27" s="26"/>
      <c r="B27" s="55" t="s">
        <v>974</v>
      </c>
      <c r="C27" s="32"/>
      <c r="D27" s="46">
        <f>SUM(D8:D26)</f>
        <v>110072169.93938001</v>
      </c>
    </row>
    <row r="28" spans="1:4" ht="7.5" customHeight="1" thickBot="1" x14ac:dyDescent="0.25">
      <c r="A28" s="47"/>
      <c r="B28" s="48"/>
      <c r="C28" s="48"/>
      <c r="D28" s="48"/>
    </row>
    <row r="29" spans="1:4" ht="20.25" customHeight="1" x14ac:dyDescent="0.2">
      <c r="A29" s="49"/>
      <c r="B29" s="49"/>
      <c r="C29" s="49"/>
      <c r="D29" s="49"/>
    </row>
    <row r="30" spans="1:4" ht="15" customHeight="1" x14ac:dyDescent="0.2"/>
    <row r="32" spans="1:4" x14ac:dyDescent="0.2">
      <c r="B32" s="50"/>
      <c r="C32" s="50"/>
      <c r="D32" s="50"/>
    </row>
    <row r="33" spans="2:4" ht="15.75" customHeight="1" x14ac:dyDescent="0.2">
      <c r="B33" s="50"/>
      <c r="C33" s="50"/>
      <c r="D33" s="50"/>
    </row>
    <row r="34" spans="2:4" ht="18.75" customHeight="1" x14ac:dyDescent="0.2">
      <c r="B34" s="50"/>
      <c r="C34" s="50"/>
      <c r="D34" s="50"/>
    </row>
    <row r="36" spans="2:4" x14ac:dyDescent="0.2">
      <c r="B36" s="51"/>
      <c r="C36" s="51"/>
    </row>
    <row r="37" spans="2:4" ht="12.75" customHeight="1" x14ac:dyDescent="0.2">
      <c r="B37" s="52"/>
      <c r="C37" s="52"/>
      <c r="D37" s="52"/>
    </row>
    <row r="38" spans="2:4" ht="12.75" customHeight="1" x14ac:dyDescent="0.2">
      <c r="B38" s="52"/>
      <c r="C38" s="52"/>
      <c r="D38" s="52"/>
    </row>
    <row r="49" s="53" customFormat="1" ht="11.25" x14ac:dyDescent="0.25"/>
  </sheetData>
  <printOptions horizontalCentered="1"/>
  <pageMargins left="0.35433070866141736" right="3.937007874015748E-2" top="0.51181102362204722" bottom="0.48" header="0" footer="0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5"/>
  <sheetViews>
    <sheetView tabSelected="1" topLeftCell="A7" workbookViewId="0">
      <selection activeCell="I27" sqref="I27"/>
    </sheetView>
  </sheetViews>
  <sheetFormatPr baseColWidth="10" defaultRowHeight="12.75" x14ac:dyDescent="0.2"/>
  <cols>
    <col min="1" max="1" width="35.7109375" style="4" customWidth="1"/>
    <col min="2" max="2" width="49.28515625" style="4" customWidth="1"/>
    <col min="3" max="3" width="30.710937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3" t="s">
        <v>930</v>
      </c>
      <c r="B7" s="24" t="s">
        <v>931</v>
      </c>
      <c r="C7" s="24">
        <v>237095.46</v>
      </c>
    </row>
    <row r="8" spans="1:8" x14ac:dyDescent="0.2">
      <c r="A8" s="23" t="s">
        <v>932</v>
      </c>
      <c r="B8" s="24" t="s">
        <v>933</v>
      </c>
      <c r="C8" s="24">
        <v>54065059.390000001</v>
      </c>
    </row>
    <row r="9" spans="1:8" x14ac:dyDescent="0.2">
      <c r="A9" s="23"/>
      <c r="B9" s="24"/>
      <c r="C9" s="24"/>
    </row>
    <row r="10" spans="1:8" x14ac:dyDescent="0.2">
      <c r="A10" s="23"/>
      <c r="B10" s="24"/>
      <c r="C10" s="24"/>
    </row>
    <row r="11" spans="1:8" x14ac:dyDescent="0.2">
      <c r="A11" s="23"/>
      <c r="B11" s="24"/>
      <c r="C11" s="24"/>
    </row>
    <row r="12" spans="1:8" x14ac:dyDescent="0.2">
      <c r="A12" s="23"/>
      <c r="B12" s="24"/>
      <c r="C12" s="24"/>
    </row>
    <row r="13" spans="1:8" x14ac:dyDescent="0.2">
      <c r="A13" s="23"/>
      <c r="B13" s="24"/>
      <c r="C13" s="24"/>
    </row>
    <row r="14" spans="1:8" x14ac:dyDescent="0.2">
      <c r="A14" s="23"/>
      <c r="B14" s="24"/>
      <c r="C14" s="24"/>
    </row>
    <row r="15" spans="1:8" x14ac:dyDescent="0.2">
      <c r="A15" s="23"/>
      <c r="B15" s="24"/>
      <c r="C15" s="24"/>
    </row>
    <row r="16" spans="1:8" x14ac:dyDescent="0.2">
      <c r="A16" s="23"/>
      <c r="B16" s="24"/>
      <c r="C16" s="24"/>
    </row>
    <row r="17" spans="1:3" x14ac:dyDescent="0.2">
      <c r="A17" s="23"/>
      <c r="B17" s="24"/>
      <c r="C17" s="24"/>
    </row>
    <row r="18" spans="1:3" x14ac:dyDescent="0.2">
      <c r="A18" s="23"/>
      <c r="B18" s="24"/>
      <c r="C18" s="24"/>
    </row>
    <row r="19" spans="1:3" x14ac:dyDescent="0.2">
      <c r="A19" s="23"/>
      <c r="B19" s="24"/>
      <c r="C19" s="24"/>
    </row>
    <row r="20" spans="1:3" ht="13.5" thickBot="1" x14ac:dyDescent="0.25">
      <c r="A20" s="16"/>
      <c r="B20" s="17"/>
      <c r="C20" s="17"/>
    </row>
    <row r="21" spans="1:3" x14ac:dyDescent="0.2">
      <c r="A21" s="18"/>
      <c r="B21" s="18"/>
      <c r="C21" s="18"/>
    </row>
    <row r="22" spans="1:3" x14ac:dyDescent="0.2">
      <c r="A22" s="18"/>
      <c r="B22" s="18"/>
      <c r="C22" s="18"/>
    </row>
    <row r="23" spans="1:3" x14ac:dyDescent="0.2">
      <c r="A23" s="18"/>
      <c r="B23" s="18"/>
      <c r="C23" s="18"/>
    </row>
    <row r="24" spans="1:3" x14ac:dyDescent="0.2">
      <c r="A24" s="18"/>
      <c r="B24" s="18"/>
      <c r="C24" s="18"/>
    </row>
    <row r="25" spans="1:3" x14ac:dyDescent="0.2">
      <c r="A25" s="18"/>
      <c r="B25" s="18"/>
      <c r="C25" s="18"/>
    </row>
    <row r="28" spans="1:3" x14ac:dyDescent="0.2">
      <c r="B28" s="19"/>
      <c r="C28" s="19"/>
    </row>
    <row r="29" spans="1:3" x14ac:dyDescent="0.2">
      <c r="B29" s="19"/>
      <c r="C29" s="19"/>
    </row>
    <row r="30" spans="1:3" x14ac:dyDescent="0.2">
      <c r="B30" s="19"/>
      <c r="C30" s="19"/>
    </row>
    <row r="32" spans="1:3" x14ac:dyDescent="0.2">
      <c r="B32" s="20"/>
    </row>
    <row r="33" spans="2:3" ht="12.75" customHeight="1" x14ac:dyDescent="0.2">
      <c r="B33" s="21"/>
      <c r="C33" s="21"/>
    </row>
    <row r="34" spans="2:3" ht="12.75" customHeight="1" x14ac:dyDescent="0.2">
      <c r="B34" s="21"/>
      <c r="C34" s="21"/>
    </row>
    <row r="45" spans="2:3" s="22" customFormat="1" ht="11.25" x14ac:dyDescent="0.25"/>
  </sheetData>
  <pageMargins left="0.25" right="0.25" top="0.75" bottom="0.75" header="0.3" footer="0.3"/>
  <pageSetup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464"/>
  <sheetViews>
    <sheetView topLeftCell="A2347" workbookViewId="0">
      <selection activeCell="B2350" sqref="B2350"/>
    </sheetView>
  </sheetViews>
  <sheetFormatPr baseColWidth="10" defaultRowHeight="12.75" x14ac:dyDescent="0.2"/>
  <cols>
    <col min="1" max="1" width="29" style="4" customWidth="1"/>
    <col min="2" max="2" width="47.28515625" style="4" customWidth="1"/>
    <col min="3" max="3" width="28" style="4" customWidth="1"/>
    <col min="4" max="4" width="10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6" t="s">
        <v>9</v>
      </c>
      <c r="B7" s="24" t="s">
        <v>10</v>
      </c>
      <c r="C7" s="24">
        <v>750</v>
      </c>
    </row>
    <row r="8" spans="1:8" x14ac:dyDescent="0.2">
      <c r="A8" s="26" t="s">
        <v>9</v>
      </c>
      <c r="B8" s="24" t="s">
        <v>10</v>
      </c>
      <c r="C8" s="24">
        <v>750</v>
      </c>
    </row>
    <row r="9" spans="1:8" x14ac:dyDescent="0.2">
      <c r="A9" s="26" t="s">
        <v>9</v>
      </c>
      <c r="B9" s="24" t="s">
        <v>11</v>
      </c>
      <c r="C9" s="24">
        <v>307.05</v>
      </c>
    </row>
    <row r="10" spans="1:8" x14ac:dyDescent="0.2">
      <c r="A10" s="26" t="s">
        <v>9</v>
      </c>
      <c r="B10" s="24" t="s">
        <v>11</v>
      </c>
      <c r="C10" s="24">
        <v>307.05</v>
      </c>
    </row>
    <row r="11" spans="1:8" x14ac:dyDescent="0.2">
      <c r="A11" s="26" t="s">
        <v>9</v>
      </c>
      <c r="B11" s="24" t="s">
        <v>12</v>
      </c>
      <c r="C11" s="24">
        <v>307.05</v>
      </c>
    </row>
    <row r="12" spans="1:8" x14ac:dyDescent="0.2">
      <c r="A12" s="26" t="s">
        <v>9</v>
      </c>
      <c r="B12" s="24" t="s">
        <v>12</v>
      </c>
      <c r="C12" s="24">
        <v>307.05</v>
      </c>
    </row>
    <row r="13" spans="1:8" x14ac:dyDescent="0.2">
      <c r="A13" s="26" t="s">
        <v>9</v>
      </c>
      <c r="B13" s="24" t="s">
        <v>13</v>
      </c>
      <c r="C13" s="24">
        <v>650.04999999999995</v>
      </c>
    </row>
    <row r="14" spans="1:8" ht="25.5" x14ac:dyDescent="0.2">
      <c r="A14" s="26" t="s">
        <v>9</v>
      </c>
      <c r="B14" s="24" t="s">
        <v>14</v>
      </c>
      <c r="C14" s="24">
        <v>650.04999999999995</v>
      </c>
    </row>
    <row r="15" spans="1:8" x14ac:dyDescent="0.2">
      <c r="A15" s="26" t="s">
        <v>9</v>
      </c>
      <c r="B15" s="24" t="s">
        <v>10</v>
      </c>
      <c r="C15" s="24">
        <v>650.04999999999995</v>
      </c>
    </row>
    <row r="16" spans="1:8" x14ac:dyDescent="0.2">
      <c r="A16" s="26" t="s">
        <v>9</v>
      </c>
      <c r="B16" s="24" t="s">
        <v>10</v>
      </c>
      <c r="C16" s="24">
        <v>650.04999999999995</v>
      </c>
    </row>
    <row r="17" spans="1:3" x14ac:dyDescent="0.2">
      <c r="A17" s="26" t="s">
        <v>9</v>
      </c>
      <c r="B17" s="24" t="s">
        <v>15</v>
      </c>
      <c r="C17" s="24">
        <v>751</v>
      </c>
    </row>
    <row r="18" spans="1:3" x14ac:dyDescent="0.2">
      <c r="A18" s="26" t="s">
        <v>9</v>
      </c>
      <c r="B18" s="24" t="s">
        <v>15</v>
      </c>
      <c r="C18" s="24">
        <v>751</v>
      </c>
    </row>
    <row r="19" spans="1:3" x14ac:dyDescent="0.2">
      <c r="A19" s="26" t="s">
        <v>9</v>
      </c>
      <c r="B19" s="24" t="s">
        <v>15</v>
      </c>
      <c r="C19" s="24">
        <v>751</v>
      </c>
    </row>
    <row r="20" spans="1:3" x14ac:dyDescent="0.2">
      <c r="A20" s="26" t="s">
        <v>9</v>
      </c>
      <c r="B20" s="24" t="s">
        <v>15</v>
      </c>
      <c r="C20" s="24">
        <v>751</v>
      </c>
    </row>
    <row r="21" spans="1:3" x14ac:dyDescent="0.2">
      <c r="A21" s="26" t="s">
        <v>9</v>
      </c>
      <c r="B21" s="24" t="s">
        <v>15</v>
      </c>
      <c r="C21" s="24">
        <v>751</v>
      </c>
    </row>
    <row r="22" spans="1:3" x14ac:dyDescent="0.2">
      <c r="A22" s="26" t="s">
        <v>9</v>
      </c>
      <c r="B22" s="24" t="s">
        <v>15</v>
      </c>
      <c r="C22" s="24">
        <v>751</v>
      </c>
    </row>
    <row r="23" spans="1:3" x14ac:dyDescent="0.2">
      <c r="A23" s="26" t="s">
        <v>9</v>
      </c>
      <c r="B23" s="24" t="s">
        <v>15</v>
      </c>
      <c r="C23" s="24">
        <v>751</v>
      </c>
    </row>
    <row r="24" spans="1:3" x14ac:dyDescent="0.2">
      <c r="A24" s="26" t="s">
        <v>9</v>
      </c>
      <c r="B24" s="24" t="s">
        <v>16</v>
      </c>
      <c r="C24" s="24">
        <v>245</v>
      </c>
    </row>
    <row r="25" spans="1:3" x14ac:dyDescent="0.2">
      <c r="A25" s="26" t="s">
        <v>9</v>
      </c>
      <c r="B25" s="24" t="s">
        <v>16</v>
      </c>
      <c r="C25" s="24">
        <v>245</v>
      </c>
    </row>
    <row r="26" spans="1:3" x14ac:dyDescent="0.2">
      <c r="A26" s="26" t="s">
        <v>9</v>
      </c>
      <c r="B26" s="24" t="s">
        <v>16</v>
      </c>
      <c r="C26" s="24">
        <v>245</v>
      </c>
    </row>
    <row r="27" spans="1:3" x14ac:dyDescent="0.2">
      <c r="A27" s="26" t="s">
        <v>9</v>
      </c>
      <c r="B27" s="24" t="s">
        <v>16</v>
      </c>
      <c r="C27" s="24">
        <v>245</v>
      </c>
    </row>
    <row r="28" spans="1:3" x14ac:dyDescent="0.2">
      <c r="A28" s="26" t="s">
        <v>9</v>
      </c>
      <c r="B28" s="24" t="s">
        <v>16</v>
      </c>
      <c r="C28" s="24">
        <v>245</v>
      </c>
    </row>
    <row r="29" spans="1:3" x14ac:dyDescent="0.2">
      <c r="A29" s="26" t="s">
        <v>9</v>
      </c>
      <c r="B29" s="24" t="s">
        <v>16</v>
      </c>
      <c r="C29" s="24">
        <v>245</v>
      </c>
    </row>
    <row r="30" spans="1:3" x14ac:dyDescent="0.2">
      <c r="A30" s="26" t="s">
        <v>9</v>
      </c>
      <c r="B30" s="24" t="s">
        <v>16</v>
      </c>
      <c r="C30" s="24">
        <v>245</v>
      </c>
    </row>
    <row r="31" spans="1:3" x14ac:dyDescent="0.2">
      <c r="A31" s="26" t="s">
        <v>9</v>
      </c>
      <c r="B31" s="24" t="s">
        <v>16</v>
      </c>
      <c r="C31" s="24">
        <v>245</v>
      </c>
    </row>
    <row r="32" spans="1:3" x14ac:dyDescent="0.2">
      <c r="A32" s="26" t="s">
        <v>9</v>
      </c>
      <c r="B32" s="24" t="s">
        <v>16</v>
      </c>
      <c r="C32" s="24">
        <v>245</v>
      </c>
    </row>
    <row r="33" spans="1:3" x14ac:dyDescent="0.2">
      <c r="A33" s="26" t="s">
        <v>9</v>
      </c>
      <c r="B33" s="24" t="s">
        <v>17</v>
      </c>
      <c r="C33" s="24">
        <v>245</v>
      </c>
    </row>
    <row r="34" spans="1:3" x14ac:dyDescent="0.2">
      <c r="A34" s="26" t="s">
        <v>9</v>
      </c>
      <c r="B34" s="24" t="s">
        <v>17</v>
      </c>
      <c r="C34" s="24">
        <v>239.52</v>
      </c>
    </row>
    <row r="35" spans="1:3" x14ac:dyDescent="0.2">
      <c r="A35" s="26" t="s">
        <v>9</v>
      </c>
      <c r="B35" s="24" t="s">
        <v>17</v>
      </c>
      <c r="C35" s="24">
        <v>239.52</v>
      </c>
    </row>
    <row r="36" spans="1:3" x14ac:dyDescent="0.2">
      <c r="A36" s="26" t="s">
        <v>9</v>
      </c>
      <c r="B36" s="24" t="s">
        <v>17</v>
      </c>
      <c r="C36" s="24">
        <v>239.52</v>
      </c>
    </row>
    <row r="37" spans="1:3" x14ac:dyDescent="0.2">
      <c r="A37" s="26" t="s">
        <v>9</v>
      </c>
      <c r="B37" s="24" t="s">
        <v>17</v>
      </c>
      <c r="C37" s="24">
        <v>239.52</v>
      </c>
    </row>
    <row r="38" spans="1:3" x14ac:dyDescent="0.2">
      <c r="A38" s="26" t="s">
        <v>9</v>
      </c>
      <c r="B38" s="24" t="s">
        <v>18</v>
      </c>
      <c r="C38" s="24">
        <v>969</v>
      </c>
    </row>
    <row r="39" spans="1:3" x14ac:dyDescent="0.2">
      <c r="A39" s="26" t="s">
        <v>9</v>
      </c>
      <c r="B39" s="24" t="s">
        <v>15</v>
      </c>
      <c r="C39" s="24">
        <v>751</v>
      </c>
    </row>
    <row r="40" spans="1:3" x14ac:dyDescent="0.2">
      <c r="A40" s="26" t="s">
        <v>9</v>
      </c>
      <c r="B40" s="24" t="s">
        <v>15</v>
      </c>
      <c r="C40" s="24">
        <v>751</v>
      </c>
    </row>
    <row r="41" spans="1:3" x14ac:dyDescent="0.2">
      <c r="A41" s="26" t="s">
        <v>9</v>
      </c>
      <c r="B41" s="24" t="s">
        <v>15</v>
      </c>
      <c r="C41" s="24">
        <v>751</v>
      </c>
    </row>
    <row r="42" spans="1:3" x14ac:dyDescent="0.2">
      <c r="A42" s="26" t="s">
        <v>9</v>
      </c>
      <c r="B42" s="24" t="s">
        <v>15</v>
      </c>
      <c r="C42" s="24">
        <v>751</v>
      </c>
    </row>
    <row r="43" spans="1:3" x14ac:dyDescent="0.2">
      <c r="A43" s="26" t="s">
        <v>9</v>
      </c>
      <c r="B43" s="24" t="s">
        <v>15</v>
      </c>
      <c r="C43" s="24">
        <v>751</v>
      </c>
    </row>
    <row r="44" spans="1:3" x14ac:dyDescent="0.2">
      <c r="A44" s="26" t="s">
        <v>9</v>
      </c>
      <c r="B44" s="24" t="s">
        <v>15</v>
      </c>
      <c r="C44" s="24">
        <v>751</v>
      </c>
    </row>
    <row r="45" spans="1:3" x14ac:dyDescent="0.2">
      <c r="A45" s="26" t="s">
        <v>9</v>
      </c>
      <c r="B45" s="24" t="s">
        <v>15</v>
      </c>
      <c r="C45" s="24">
        <v>592.91</v>
      </c>
    </row>
    <row r="46" spans="1:3" x14ac:dyDescent="0.2">
      <c r="A46" s="26" t="s">
        <v>9</v>
      </c>
      <c r="B46" s="24" t="s">
        <v>19</v>
      </c>
      <c r="C46" s="24">
        <v>369.15</v>
      </c>
    </row>
    <row r="47" spans="1:3" x14ac:dyDescent="0.2">
      <c r="A47" s="26" t="s">
        <v>9</v>
      </c>
      <c r="B47" s="24" t="s">
        <v>19</v>
      </c>
      <c r="C47" s="24">
        <v>369.15</v>
      </c>
    </row>
    <row r="48" spans="1:3" x14ac:dyDescent="0.2">
      <c r="A48" s="26" t="s">
        <v>9</v>
      </c>
      <c r="B48" s="24" t="s">
        <v>19</v>
      </c>
      <c r="C48" s="24">
        <v>369.15</v>
      </c>
    </row>
    <row r="49" spans="1:3" x14ac:dyDescent="0.2">
      <c r="A49" s="26" t="s">
        <v>9</v>
      </c>
      <c r="B49" s="24" t="s">
        <v>20</v>
      </c>
      <c r="C49" s="24">
        <v>369.15</v>
      </c>
    </row>
    <row r="50" spans="1:3" x14ac:dyDescent="0.2">
      <c r="A50" s="26" t="s">
        <v>9</v>
      </c>
      <c r="B50" s="24" t="s">
        <v>21</v>
      </c>
      <c r="C50" s="24">
        <v>318.82</v>
      </c>
    </row>
    <row r="51" spans="1:3" x14ac:dyDescent="0.2">
      <c r="A51" s="26" t="s">
        <v>9</v>
      </c>
      <c r="B51" s="24" t="s">
        <v>22</v>
      </c>
      <c r="C51" s="24">
        <v>2267.71</v>
      </c>
    </row>
    <row r="52" spans="1:3" x14ac:dyDescent="0.2">
      <c r="A52" s="26" t="s">
        <v>9</v>
      </c>
      <c r="B52" s="24" t="s">
        <v>23</v>
      </c>
      <c r="C52" s="24">
        <v>1905.04</v>
      </c>
    </row>
    <row r="53" spans="1:3" x14ac:dyDescent="0.2">
      <c r="A53" s="26" t="s">
        <v>9</v>
      </c>
      <c r="B53" s="24" t="s">
        <v>19</v>
      </c>
      <c r="C53" s="24">
        <v>437.26</v>
      </c>
    </row>
    <row r="54" spans="1:3" x14ac:dyDescent="0.2">
      <c r="A54" s="26" t="s">
        <v>9</v>
      </c>
      <c r="B54" s="24" t="s">
        <v>19</v>
      </c>
      <c r="C54" s="24">
        <v>437.26</v>
      </c>
    </row>
    <row r="55" spans="1:3" x14ac:dyDescent="0.2">
      <c r="A55" s="26" t="s">
        <v>9</v>
      </c>
      <c r="B55" s="24" t="s">
        <v>19</v>
      </c>
      <c r="C55" s="24">
        <v>473.49</v>
      </c>
    </row>
    <row r="56" spans="1:3" x14ac:dyDescent="0.2">
      <c r="A56" s="26" t="s">
        <v>9</v>
      </c>
      <c r="B56" s="24" t="s">
        <v>19</v>
      </c>
      <c r="C56" s="24">
        <v>473.49</v>
      </c>
    </row>
    <row r="57" spans="1:3" x14ac:dyDescent="0.2">
      <c r="A57" s="26" t="s">
        <v>9</v>
      </c>
      <c r="B57" s="24" t="s">
        <v>24</v>
      </c>
      <c r="C57" s="24">
        <v>10159.93</v>
      </c>
    </row>
    <row r="58" spans="1:3" x14ac:dyDescent="0.2">
      <c r="A58" s="26" t="s">
        <v>9</v>
      </c>
      <c r="B58" s="24" t="s">
        <v>19</v>
      </c>
      <c r="C58" s="24">
        <v>611.1</v>
      </c>
    </row>
    <row r="59" spans="1:3" x14ac:dyDescent="0.2">
      <c r="A59" s="26" t="s">
        <v>9</v>
      </c>
      <c r="B59" s="24" t="s">
        <v>19</v>
      </c>
      <c r="C59" s="24">
        <v>611.1</v>
      </c>
    </row>
    <row r="60" spans="1:3" x14ac:dyDescent="0.2">
      <c r="A60" s="26" t="s">
        <v>9</v>
      </c>
      <c r="B60" s="24" t="s">
        <v>19</v>
      </c>
      <c r="C60" s="24">
        <v>611.1</v>
      </c>
    </row>
    <row r="61" spans="1:3" x14ac:dyDescent="0.2">
      <c r="A61" s="26" t="s">
        <v>9</v>
      </c>
      <c r="B61" s="24" t="s">
        <v>19</v>
      </c>
      <c r="C61" s="24">
        <v>611.1</v>
      </c>
    </row>
    <row r="62" spans="1:3" x14ac:dyDescent="0.2">
      <c r="A62" s="26" t="s">
        <v>9</v>
      </c>
      <c r="B62" s="24" t="s">
        <v>19</v>
      </c>
      <c r="C62" s="24">
        <v>611.1</v>
      </c>
    </row>
    <row r="63" spans="1:3" x14ac:dyDescent="0.2">
      <c r="A63" s="26" t="s">
        <v>9</v>
      </c>
      <c r="B63" s="24" t="s">
        <v>19</v>
      </c>
      <c r="C63" s="24">
        <v>611.1</v>
      </c>
    </row>
    <row r="64" spans="1:3" x14ac:dyDescent="0.2">
      <c r="A64" s="26" t="s">
        <v>9</v>
      </c>
      <c r="B64" s="24" t="s">
        <v>19</v>
      </c>
      <c r="C64" s="24">
        <v>611.1</v>
      </c>
    </row>
    <row r="65" spans="1:3" x14ac:dyDescent="0.2">
      <c r="A65" s="26" t="s">
        <v>9</v>
      </c>
      <c r="B65" s="24" t="s">
        <v>19</v>
      </c>
      <c r="C65" s="24">
        <v>611.1</v>
      </c>
    </row>
    <row r="66" spans="1:3" x14ac:dyDescent="0.2">
      <c r="A66" s="26" t="s">
        <v>9</v>
      </c>
      <c r="B66" s="24" t="s">
        <v>19</v>
      </c>
      <c r="C66" s="24">
        <v>611.1</v>
      </c>
    </row>
    <row r="67" spans="1:3" x14ac:dyDescent="0.2">
      <c r="A67" s="26" t="s">
        <v>9</v>
      </c>
      <c r="B67" s="24" t="s">
        <v>19</v>
      </c>
      <c r="C67" s="24">
        <v>611.1</v>
      </c>
    </row>
    <row r="68" spans="1:3" x14ac:dyDescent="0.2">
      <c r="A68" s="26" t="s">
        <v>9</v>
      </c>
      <c r="B68" s="24" t="s">
        <v>19</v>
      </c>
      <c r="C68" s="24">
        <v>611.1</v>
      </c>
    </row>
    <row r="69" spans="1:3" x14ac:dyDescent="0.2">
      <c r="A69" s="26" t="s">
        <v>9</v>
      </c>
      <c r="B69" s="24" t="s">
        <v>19</v>
      </c>
      <c r="C69" s="24">
        <v>611.1</v>
      </c>
    </row>
    <row r="70" spans="1:3" x14ac:dyDescent="0.2">
      <c r="A70" s="26" t="s">
        <v>9</v>
      </c>
      <c r="B70" s="24" t="s">
        <v>19</v>
      </c>
      <c r="C70" s="24">
        <v>611.1</v>
      </c>
    </row>
    <row r="71" spans="1:3" x14ac:dyDescent="0.2">
      <c r="A71" s="26" t="s">
        <v>9</v>
      </c>
      <c r="B71" s="24" t="s">
        <v>19</v>
      </c>
      <c r="C71" s="24">
        <v>611.1</v>
      </c>
    </row>
    <row r="72" spans="1:3" x14ac:dyDescent="0.2">
      <c r="A72" s="26" t="s">
        <v>9</v>
      </c>
      <c r="B72" s="24" t="s">
        <v>19</v>
      </c>
      <c r="C72" s="24">
        <v>611.1</v>
      </c>
    </row>
    <row r="73" spans="1:3" x14ac:dyDescent="0.2">
      <c r="A73" s="26" t="s">
        <v>9</v>
      </c>
      <c r="B73" s="24" t="s">
        <v>19</v>
      </c>
      <c r="C73" s="24">
        <v>369.15</v>
      </c>
    </row>
    <row r="74" spans="1:3" x14ac:dyDescent="0.2">
      <c r="A74" s="26" t="s">
        <v>9</v>
      </c>
      <c r="B74" s="24" t="s">
        <v>19</v>
      </c>
      <c r="C74" s="24">
        <v>369.15</v>
      </c>
    </row>
    <row r="75" spans="1:3" x14ac:dyDescent="0.2">
      <c r="A75" s="26" t="s">
        <v>9</v>
      </c>
      <c r="B75" s="24" t="s">
        <v>19</v>
      </c>
      <c r="C75" s="24">
        <v>369.15</v>
      </c>
    </row>
    <row r="76" spans="1:3" x14ac:dyDescent="0.2">
      <c r="A76" s="26" t="s">
        <v>9</v>
      </c>
      <c r="B76" s="24" t="s">
        <v>19</v>
      </c>
      <c r="C76" s="24">
        <v>369.15</v>
      </c>
    </row>
    <row r="77" spans="1:3" x14ac:dyDescent="0.2">
      <c r="A77" s="26" t="s">
        <v>9</v>
      </c>
      <c r="B77" s="24" t="s">
        <v>19</v>
      </c>
      <c r="C77" s="24">
        <v>369.15</v>
      </c>
    </row>
    <row r="78" spans="1:3" x14ac:dyDescent="0.2">
      <c r="A78" s="26" t="s">
        <v>9</v>
      </c>
      <c r="B78" s="24" t="s">
        <v>19</v>
      </c>
      <c r="C78" s="24">
        <v>369.15</v>
      </c>
    </row>
    <row r="79" spans="1:3" x14ac:dyDescent="0.2">
      <c r="A79" s="26" t="s">
        <v>9</v>
      </c>
      <c r="B79" s="24" t="s">
        <v>19</v>
      </c>
      <c r="C79" s="24">
        <v>369.15</v>
      </c>
    </row>
    <row r="80" spans="1:3" x14ac:dyDescent="0.2">
      <c r="A80" s="26" t="s">
        <v>9</v>
      </c>
      <c r="B80" s="24" t="s">
        <v>19</v>
      </c>
      <c r="C80" s="24">
        <v>369.15</v>
      </c>
    </row>
    <row r="81" spans="1:3" x14ac:dyDescent="0.2">
      <c r="A81" s="26" t="s">
        <v>9</v>
      </c>
      <c r="B81" s="24" t="s">
        <v>19</v>
      </c>
      <c r="C81" s="24">
        <v>369.15</v>
      </c>
    </row>
    <row r="82" spans="1:3" x14ac:dyDescent="0.2">
      <c r="A82" s="26" t="s">
        <v>9</v>
      </c>
      <c r="B82" s="24" t="s">
        <v>19</v>
      </c>
      <c r="C82" s="24">
        <v>369.15</v>
      </c>
    </row>
    <row r="83" spans="1:3" x14ac:dyDescent="0.2">
      <c r="A83" s="26" t="s">
        <v>9</v>
      </c>
      <c r="B83" s="24" t="s">
        <v>19</v>
      </c>
      <c r="C83" s="24">
        <v>369.15</v>
      </c>
    </row>
    <row r="84" spans="1:3" x14ac:dyDescent="0.2">
      <c r="A84" s="26" t="s">
        <v>9</v>
      </c>
      <c r="B84" s="24" t="s">
        <v>19</v>
      </c>
      <c r="C84" s="24">
        <v>369.15</v>
      </c>
    </row>
    <row r="85" spans="1:3" x14ac:dyDescent="0.2">
      <c r="A85" s="26" t="s">
        <v>9</v>
      </c>
      <c r="B85" s="24" t="s">
        <v>19</v>
      </c>
      <c r="C85" s="24">
        <v>369.15</v>
      </c>
    </row>
    <row r="86" spans="1:3" x14ac:dyDescent="0.2">
      <c r="A86" s="26" t="s">
        <v>9</v>
      </c>
      <c r="B86" s="24" t="s">
        <v>19</v>
      </c>
      <c r="C86" s="24">
        <v>369.15</v>
      </c>
    </row>
    <row r="87" spans="1:3" x14ac:dyDescent="0.2">
      <c r="A87" s="26" t="s">
        <v>9</v>
      </c>
      <c r="B87" s="24" t="s">
        <v>19</v>
      </c>
      <c r="C87" s="24">
        <v>369.15</v>
      </c>
    </row>
    <row r="88" spans="1:3" x14ac:dyDescent="0.2">
      <c r="A88" s="26" t="s">
        <v>9</v>
      </c>
      <c r="B88" s="24" t="s">
        <v>19</v>
      </c>
      <c r="C88" s="24">
        <v>369.15</v>
      </c>
    </row>
    <row r="89" spans="1:3" x14ac:dyDescent="0.2">
      <c r="A89" s="26" t="s">
        <v>9</v>
      </c>
      <c r="B89" s="24" t="s">
        <v>19</v>
      </c>
      <c r="C89" s="24">
        <v>369.15</v>
      </c>
    </row>
    <row r="90" spans="1:3" x14ac:dyDescent="0.2">
      <c r="A90" s="26" t="s">
        <v>9</v>
      </c>
      <c r="B90" s="24" t="s">
        <v>19</v>
      </c>
      <c r="C90" s="24">
        <v>369.15</v>
      </c>
    </row>
    <row r="91" spans="1:3" x14ac:dyDescent="0.2">
      <c r="A91" s="26" t="s">
        <v>9</v>
      </c>
      <c r="B91" s="24" t="s">
        <v>11</v>
      </c>
      <c r="C91" s="24">
        <v>455</v>
      </c>
    </row>
    <row r="92" spans="1:3" x14ac:dyDescent="0.2">
      <c r="A92" s="26" t="s">
        <v>9</v>
      </c>
      <c r="B92" s="24" t="s">
        <v>11</v>
      </c>
      <c r="C92" s="24">
        <v>455</v>
      </c>
    </row>
    <row r="93" spans="1:3" x14ac:dyDescent="0.2">
      <c r="A93" s="26" t="s">
        <v>9</v>
      </c>
      <c r="B93" s="24" t="s">
        <v>11</v>
      </c>
      <c r="C93" s="24">
        <v>455</v>
      </c>
    </row>
    <row r="94" spans="1:3" x14ac:dyDescent="0.2">
      <c r="A94" s="26" t="s">
        <v>9</v>
      </c>
      <c r="B94" s="24" t="s">
        <v>11</v>
      </c>
      <c r="C94" s="24">
        <v>455</v>
      </c>
    </row>
    <row r="95" spans="1:3" x14ac:dyDescent="0.2">
      <c r="A95" s="26" t="s">
        <v>9</v>
      </c>
      <c r="B95" s="24" t="s">
        <v>11</v>
      </c>
      <c r="C95" s="24">
        <v>455</v>
      </c>
    </row>
    <row r="96" spans="1:3" x14ac:dyDescent="0.2">
      <c r="A96" s="26" t="s">
        <v>9</v>
      </c>
      <c r="B96" s="24" t="s">
        <v>11</v>
      </c>
      <c r="C96" s="24">
        <v>455</v>
      </c>
    </row>
    <row r="97" spans="1:3" x14ac:dyDescent="0.2">
      <c r="A97" s="26" t="s">
        <v>9</v>
      </c>
      <c r="B97" s="24" t="s">
        <v>11</v>
      </c>
      <c r="C97" s="24">
        <v>455</v>
      </c>
    </row>
    <row r="98" spans="1:3" x14ac:dyDescent="0.2">
      <c r="A98" s="26" t="s">
        <v>9</v>
      </c>
      <c r="B98" s="24" t="s">
        <v>11</v>
      </c>
      <c r="C98" s="24">
        <v>455</v>
      </c>
    </row>
    <row r="99" spans="1:3" ht="25.5" x14ac:dyDescent="0.2">
      <c r="A99" s="26" t="s">
        <v>9</v>
      </c>
      <c r="B99" s="24" t="s">
        <v>25</v>
      </c>
      <c r="C99" s="24">
        <v>736</v>
      </c>
    </row>
    <row r="100" spans="1:3" ht="25.5" x14ac:dyDescent="0.2">
      <c r="A100" s="26" t="s">
        <v>9</v>
      </c>
      <c r="B100" s="24" t="s">
        <v>25</v>
      </c>
      <c r="C100" s="24">
        <v>736</v>
      </c>
    </row>
    <row r="101" spans="1:3" ht="25.5" x14ac:dyDescent="0.2">
      <c r="A101" s="26" t="s">
        <v>9</v>
      </c>
      <c r="B101" s="24" t="s">
        <v>25</v>
      </c>
      <c r="C101" s="24">
        <v>736</v>
      </c>
    </row>
    <row r="102" spans="1:3" ht="25.5" x14ac:dyDescent="0.2">
      <c r="A102" s="26" t="s">
        <v>9</v>
      </c>
      <c r="B102" s="24" t="s">
        <v>25</v>
      </c>
      <c r="C102" s="24">
        <v>736</v>
      </c>
    </row>
    <row r="103" spans="1:3" ht="25.5" x14ac:dyDescent="0.2">
      <c r="A103" s="26" t="s">
        <v>9</v>
      </c>
      <c r="B103" s="24" t="s">
        <v>25</v>
      </c>
      <c r="C103" s="24">
        <v>736</v>
      </c>
    </row>
    <row r="104" spans="1:3" ht="25.5" x14ac:dyDescent="0.2">
      <c r="A104" s="26" t="s">
        <v>9</v>
      </c>
      <c r="B104" s="24" t="s">
        <v>25</v>
      </c>
      <c r="C104" s="24">
        <v>736</v>
      </c>
    </row>
    <row r="105" spans="1:3" ht="25.5" x14ac:dyDescent="0.2">
      <c r="A105" s="26" t="s">
        <v>9</v>
      </c>
      <c r="B105" s="24" t="s">
        <v>25</v>
      </c>
      <c r="C105" s="24">
        <v>736</v>
      </c>
    </row>
    <row r="106" spans="1:3" ht="25.5" x14ac:dyDescent="0.2">
      <c r="A106" s="26" t="s">
        <v>9</v>
      </c>
      <c r="B106" s="24" t="s">
        <v>25</v>
      </c>
      <c r="C106" s="24">
        <v>736</v>
      </c>
    </row>
    <row r="107" spans="1:3" ht="25.5" x14ac:dyDescent="0.2">
      <c r="A107" s="26" t="s">
        <v>9</v>
      </c>
      <c r="B107" s="24" t="s">
        <v>25</v>
      </c>
      <c r="C107" s="24">
        <v>736</v>
      </c>
    </row>
    <row r="108" spans="1:3" ht="25.5" x14ac:dyDescent="0.2">
      <c r="A108" s="26" t="s">
        <v>9</v>
      </c>
      <c r="B108" s="24" t="s">
        <v>25</v>
      </c>
      <c r="C108" s="24">
        <v>736</v>
      </c>
    </row>
    <row r="109" spans="1:3" ht="25.5" x14ac:dyDescent="0.2">
      <c r="A109" s="26" t="s">
        <v>9</v>
      </c>
      <c r="B109" s="24" t="s">
        <v>25</v>
      </c>
      <c r="C109" s="24">
        <v>736</v>
      </c>
    </row>
    <row r="110" spans="1:3" ht="25.5" x14ac:dyDescent="0.2">
      <c r="A110" s="26" t="s">
        <v>9</v>
      </c>
      <c r="B110" s="24" t="s">
        <v>25</v>
      </c>
      <c r="C110" s="24">
        <v>736</v>
      </c>
    </row>
    <row r="111" spans="1:3" ht="25.5" x14ac:dyDescent="0.2">
      <c r="A111" s="26" t="s">
        <v>9</v>
      </c>
      <c r="B111" s="24" t="s">
        <v>25</v>
      </c>
      <c r="C111" s="24">
        <v>736</v>
      </c>
    </row>
    <row r="112" spans="1:3" ht="25.5" x14ac:dyDescent="0.2">
      <c r="A112" s="26" t="s">
        <v>9</v>
      </c>
      <c r="B112" s="24" t="s">
        <v>25</v>
      </c>
      <c r="C112" s="24">
        <v>736</v>
      </c>
    </row>
    <row r="113" spans="1:3" ht="25.5" x14ac:dyDescent="0.2">
      <c r="A113" s="26" t="s">
        <v>9</v>
      </c>
      <c r="B113" s="24" t="s">
        <v>25</v>
      </c>
      <c r="C113" s="24">
        <v>736</v>
      </c>
    </row>
    <row r="114" spans="1:3" ht="25.5" x14ac:dyDescent="0.2">
      <c r="A114" s="26" t="s">
        <v>9</v>
      </c>
      <c r="B114" s="24" t="s">
        <v>25</v>
      </c>
      <c r="C114" s="24">
        <v>736</v>
      </c>
    </row>
    <row r="115" spans="1:3" ht="25.5" x14ac:dyDescent="0.2">
      <c r="A115" s="26" t="s">
        <v>9</v>
      </c>
      <c r="B115" s="24" t="s">
        <v>25</v>
      </c>
      <c r="C115" s="24">
        <v>736</v>
      </c>
    </row>
    <row r="116" spans="1:3" ht="25.5" x14ac:dyDescent="0.2">
      <c r="A116" s="26" t="s">
        <v>9</v>
      </c>
      <c r="B116" s="24" t="s">
        <v>25</v>
      </c>
      <c r="C116" s="24">
        <v>736</v>
      </c>
    </row>
    <row r="117" spans="1:3" ht="25.5" x14ac:dyDescent="0.2">
      <c r="A117" s="26" t="s">
        <v>9</v>
      </c>
      <c r="B117" s="24" t="s">
        <v>25</v>
      </c>
      <c r="C117" s="24">
        <v>736</v>
      </c>
    </row>
    <row r="118" spans="1:3" ht="25.5" x14ac:dyDescent="0.2">
      <c r="A118" s="26" t="s">
        <v>9</v>
      </c>
      <c r="B118" s="24" t="s">
        <v>25</v>
      </c>
      <c r="C118" s="24">
        <v>736</v>
      </c>
    </row>
    <row r="119" spans="1:3" ht="25.5" x14ac:dyDescent="0.2">
      <c r="A119" s="26" t="s">
        <v>9</v>
      </c>
      <c r="B119" s="24" t="s">
        <v>25</v>
      </c>
      <c r="C119" s="24">
        <v>736</v>
      </c>
    </row>
    <row r="120" spans="1:3" ht="25.5" x14ac:dyDescent="0.2">
      <c r="A120" s="26" t="s">
        <v>9</v>
      </c>
      <c r="B120" s="24" t="s">
        <v>25</v>
      </c>
      <c r="C120" s="24">
        <v>736</v>
      </c>
    </row>
    <row r="121" spans="1:3" ht="25.5" x14ac:dyDescent="0.2">
      <c r="A121" s="26" t="s">
        <v>9</v>
      </c>
      <c r="B121" s="24" t="s">
        <v>25</v>
      </c>
      <c r="C121" s="24">
        <v>736</v>
      </c>
    </row>
    <row r="122" spans="1:3" ht="25.5" x14ac:dyDescent="0.2">
      <c r="A122" s="26" t="s">
        <v>9</v>
      </c>
      <c r="B122" s="24" t="s">
        <v>25</v>
      </c>
      <c r="C122" s="24">
        <v>736</v>
      </c>
    </row>
    <row r="123" spans="1:3" ht="25.5" x14ac:dyDescent="0.2">
      <c r="A123" s="26" t="s">
        <v>9</v>
      </c>
      <c r="B123" s="24" t="s">
        <v>25</v>
      </c>
      <c r="C123" s="24">
        <v>736</v>
      </c>
    </row>
    <row r="124" spans="1:3" ht="25.5" x14ac:dyDescent="0.2">
      <c r="A124" s="26" t="s">
        <v>9</v>
      </c>
      <c r="B124" s="24" t="s">
        <v>25</v>
      </c>
      <c r="C124" s="24">
        <v>736</v>
      </c>
    </row>
    <row r="125" spans="1:3" ht="25.5" x14ac:dyDescent="0.2">
      <c r="A125" s="26" t="s">
        <v>9</v>
      </c>
      <c r="B125" s="24" t="s">
        <v>25</v>
      </c>
      <c r="C125" s="24">
        <v>736</v>
      </c>
    </row>
    <row r="126" spans="1:3" ht="25.5" x14ac:dyDescent="0.2">
      <c r="A126" s="26" t="s">
        <v>9</v>
      </c>
      <c r="B126" s="24" t="s">
        <v>25</v>
      </c>
      <c r="C126" s="24">
        <v>736</v>
      </c>
    </row>
    <row r="127" spans="1:3" ht="25.5" x14ac:dyDescent="0.2">
      <c r="A127" s="26" t="s">
        <v>9</v>
      </c>
      <c r="B127" s="24" t="s">
        <v>25</v>
      </c>
      <c r="C127" s="24">
        <v>736</v>
      </c>
    </row>
    <row r="128" spans="1:3" ht="25.5" x14ac:dyDescent="0.2">
      <c r="A128" s="26" t="s">
        <v>9</v>
      </c>
      <c r="B128" s="24" t="s">
        <v>25</v>
      </c>
      <c r="C128" s="24">
        <v>736</v>
      </c>
    </row>
    <row r="129" spans="1:3" ht="25.5" x14ac:dyDescent="0.2">
      <c r="A129" s="26" t="s">
        <v>9</v>
      </c>
      <c r="B129" s="24" t="s">
        <v>25</v>
      </c>
      <c r="C129" s="24">
        <v>736</v>
      </c>
    </row>
    <row r="130" spans="1:3" ht="25.5" x14ac:dyDescent="0.2">
      <c r="A130" s="26" t="s">
        <v>9</v>
      </c>
      <c r="B130" s="24" t="s">
        <v>25</v>
      </c>
      <c r="C130" s="24">
        <v>736</v>
      </c>
    </row>
    <row r="131" spans="1:3" ht="25.5" x14ac:dyDescent="0.2">
      <c r="A131" s="26" t="s">
        <v>9</v>
      </c>
      <c r="B131" s="24" t="s">
        <v>25</v>
      </c>
      <c r="C131" s="24">
        <v>736</v>
      </c>
    </row>
    <row r="132" spans="1:3" x14ac:dyDescent="0.2">
      <c r="A132" s="26" t="s">
        <v>9</v>
      </c>
      <c r="B132" s="24" t="s">
        <v>26</v>
      </c>
      <c r="C132" s="24">
        <v>736</v>
      </c>
    </row>
    <row r="133" spans="1:3" x14ac:dyDescent="0.2">
      <c r="A133" s="26" t="s">
        <v>9</v>
      </c>
      <c r="B133" s="24" t="s">
        <v>15</v>
      </c>
      <c r="C133" s="24">
        <v>701</v>
      </c>
    </row>
    <row r="134" spans="1:3" x14ac:dyDescent="0.2">
      <c r="A134" s="26" t="s">
        <v>9</v>
      </c>
      <c r="B134" s="24" t="s">
        <v>15</v>
      </c>
      <c r="C134" s="24">
        <v>701</v>
      </c>
    </row>
    <row r="135" spans="1:3" x14ac:dyDescent="0.2">
      <c r="A135" s="26" t="s">
        <v>9</v>
      </c>
      <c r="B135" s="24" t="s">
        <v>15</v>
      </c>
      <c r="C135" s="24">
        <v>701</v>
      </c>
    </row>
    <row r="136" spans="1:3" x14ac:dyDescent="0.2">
      <c r="A136" s="26" t="s">
        <v>9</v>
      </c>
      <c r="B136" s="24" t="s">
        <v>15</v>
      </c>
      <c r="C136" s="24">
        <v>1179</v>
      </c>
    </row>
    <row r="137" spans="1:3" x14ac:dyDescent="0.2">
      <c r="A137" s="26" t="s">
        <v>9</v>
      </c>
      <c r="B137" s="24" t="s">
        <v>15</v>
      </c>
      <c r="C137" s="24">
        <v>670.19</v>
      </c>
    </row>
    <row r="138" spans="1:3" x14ac:dyDescent="0.2">
      <c r="A138" s="26" t="s">
        <v>9</v>
      </c>
      <c r="B138" s="24" t="s">
        <v>15</v>
      </c>
      <c r="C138" s="24">
        <v>1179</v>
      </c>
    </row>
    <row r="139" spans="1:3" x14ac:dyDescent="0.2">
      <c r="A139" s="26" t="s">
        <v>9</v>
      </c>
      <c r="B139" s="24" t="s">
        <v>15</v>
      </c>
      <c r="C139" s="24">
        <v>1179</v>
      </c>
    </row>
    <row r="140" spans="1:3" x14ac:dyDescent="0.2">
      <c r="A140" s="26" t="s">
        <v>9</v>
      </c>
      <c r="B140" s="24" t="s">
        <v>15</v>
      </c>
      <c r="C140" s="24">
        <v>1179</v>
      </c>
    </row>
    <row r="141" spans="1:3" x14ac:dyDescent="0.2">
      <c r="A141" s="26" t="s">
        <v>9</v>
      </c>
      <c r="B141" s="24" t="s">
        <v>15</v>
      </c>
      <c r="C141" s="24">
        <v>1179</v>
      </c>
    </row>
    <row r="142" spans="1:3" x14ac:dyDescent="0.2">
      <c r="A142" s="26" t="s">
        <v>9</v>
      </c>
      <c r="B142" s="24" t="s">
        <v>27</v>
      </c>
      <c r="C142" s="24">
        <v>298</v>
      </c>
    </row>
    <row r="143" spans="1:3" x14ac:dyDescent="0.2">
      <c r="A143" s="26" t="s">
        <v>9</v>
      </c>
      <c r="B143" s="24" t="s">
        <v>27</v>
      </c>
      <c r="C143" s="24">
        <v>298</v>
      </c>
    </row>
    <row r="144" spans="1:3" x14ac:dyDescent="0.2">
      <c r="A144" s="26" t="s">
        <v>9</v>
      </c>
      <c r="B144" s="24" t="s">
        <v>27</v>
      </c>
      <c r="C144" s="24">
        <v>298</v>
      </c>
    </row>
    <row r="145" spans="1:3" x14ac:dyDescent="0.2">
      <c r="A145" s="26" t="s">
        <v>9</v>
      </c>
      <c r="B145" s="24" t="s">
        <v>27</v>
      </c>
      <c r="C145" s="24">
        <v>298</v>
      </c>
    </row>
    <row r="146" spans="1:3" x14ac:dyDescent="0.2">
      <c r="A146" s="26" t="s">
        <v>9</v>
      </c>
      <c r="B146" s="24" t="s">
        <v>27</v>
      </c>
      <c r="C146" s="24">
        <v>298</v>
      </c>
    </row>
    <row r="147" spans="1:3" x14ac:dyDescent="0.2">
      <c r="A147" s="26" t="s">
        <v>9</v>
      </c>
      <c r="B147" s="24" t="s">
        <v>27</v>
      </c>
      <c r="C147" s="24">
        <v>298</v>
      </c>
    </row>
    <row r="148" spans="1:3" ht="25.5" x14ac:dyDescent="0.2">
      <c r="A148" s="26" t="s">
        <v>9</v>
      </c>
      <c r="B148" s="24" t="s">
        <v>25</v>
      </c>
      <c r="C148" s="24">
        <v>736</v>
      </c>
    </row>
    <row r="149" spans="1:3" ht="25.5" x14ac:dyDescent="0.2">
      <c r="A149" s="26" t="s">
        <v>9</v>
      </c>
      <c r="B149" s="24" t="s">
        <v>25</v>
      </c>
      <c r="C149" s="24">
        <v>736</v>
      </c>
    </row>
    <row r="150" spans="1:3" ht="25.5" x14ac:dyDescent="0.2">
      <c r="A150" s="26" t="s">
        <v>9</v>
      </c>
      <c r="B150" s="24" t="s">
        <v>25</v>
      </c>
      <c r="C150" s="24">
        <v>736</v>
      </c>
    </row>
    <row r="151" spans="1:3" ht="25.5" x14ac:dyDescent="0.2">
      <c r="A151" s="26" t="s">
        <v>9</v>
      </c>
      <c r="B151" s="24" t="s">
        <v>25</v>
      </c>
      <c r="C151" s="24">
        <v>736</v>
      </c>
    </row>
    <row r="152" spans="1:3" x14ac:dyDescent="0.2">
      <c r="A152" s="26" t="s">
        <v>9</v>
      </c>
      <c r="B152" s="24" t="s">
        <v>10</v>
      </c>
      <c r="C152" s="24">
        <v>759</v>
      </c>
    </row>
    <row r="153" spans="1:3" x14ac:dyDescent="0.2">
      <c r="A153" s="26" t="s">
        <v>9</v>
      </c>
      <c r="B153" s="24" t="s">
        <v>10</v>
      </c>
      <c r="C153" s="24">
        <v>759</v>
      </c>
    </row>
    <row r="154" spans="1:3" x14ac:dyDescent="0.2">
      <c r="A154" s="26" t="s">
        <v>9</v>
      </c>
      <c r="B154" s="24" t="s">
        <v>10</v>
      </c>
      <c r="C154" s="24">
        <v>759</v>
      </c>
    </row>
    <row r="155" spans="1:3" x14ac:dyDescent="0.2">
      <c r="A155" s="26" t="s">
        <v>9</v>
      </c>
      <c r="B155" s="24" t="s">
        <v>10</v>
      </c>
      <c r="C155" s="24">
        <v>759</v>
      </c>
    </row>
    <row r="156" spans="1:3" x14ac:dyDescent="0.2">
      <c r="A156" s="26" t="s">
        <v>9</v>
      </c>
      <c r="B156" s="24" t="s">
        <v>15</v>
      </c>
      <c r="C156" s="24">
        <v>1179</v>
      </c>
    </row>
    <row r="157" spans="1:3" x14ac:dyDescent="0.2">
      <c r="A157" s="26" t="s">
        <v>9</v>
      </c>
      <c r="B157" s="24" t="s">
        <v>15</v>
      </c>
      <c r="C157" s="24">
        <v>1179</v>
      </c>
    </row>
    <row r="158" spans="1:3" x14ac:dyDescent="0.2">
      <c r="A158" s="26" t="s">
        <v>9</v>
      </c>
      <c r="B158" s="24" t="s">
        <v>15</v>
      </c>
      <c r="C158" s="24">
        <v>1179</v>
      </c>
    </row>
    <row r="159" spans="1:3" x14ac:dyDescent="0.2">
      <c r="A159" s="26" t="s">
        <v>9</v>
      </c>
      <c r="B159" s="24" t="s">
        <v>15</v>
      </c>
      <c r="C159" s="24">
        <v>1179</v>
      </c>
    </row>
    <row r="160" spans="1:3" x14ac:dyDescent="0.2">
      <c r="A160" s="26" t="s">
        <v>9</v>
      </c>
      <c r="B160" s="24" t="s">
        <v>15</v>
      </c>
      <c r="C160" s="24">
        <v>1179</v>
      </c>
    </row>
    <row r="161" spans="1:3" x14ac:dyDescent="0.2">
      <c r="A161" s="26" t="s">
        <v>9</v>
      </c>
      <c r="B161" s="24" t="s">
        <v>15</v>
      </c>
      <c r="C161" s="24">
        <v>1179</v>
      </c>
    </row>
    <row r="162" spans="1:3" x14ac:dyDescent="0.2">
      <c r="A162" s="26" t="s">
        <v>9</v>
      </c>
      <c r="B162" s="24" t="s">
        <v>15</v>
      </c>
      <c r="C162" s="24">
        <v>1179</v>
      </c>
    </row>
    <row r="163" spans="1:3" x14ac:dyDescent="0.2">
      <c r="A163" s="26" t="s">
        <v>9</v>
      </c>
      <c r="B163" s="24" t="s">
        <v>15</v>
      </c>
      <c r="C163" s="24">
        <v>1179</v>
      </c>
    </row>
    <row r="164" spans="1:3" x14ac:dyDescent="0.2">
      <c r="A164" s="26" t="s">
        <v>9</v>
      </c>
      <c r="B164" s="24" t="s">
        <v>15</v>
      </c>
      <c r="C164" s="24">
        <v>1179</v>
      </c>
    </row>
    <row r="165" spans="1:3" ht="25.5" x14ac:dyDescent="0.2">
      <c r="A165" s="26" t="s">
        <v>9</v>
      </c>
      <c r="B165" s="24" t="s">
        <v>25</v>
      </c>
      <c r="C165" s="24">
        <v>736</v>
      </c>
    </row>
    <row r="166" spans="1:3" ht="25.5" x14ac:dyDescent="0.2">
      <c r="A166" s="26" t="s">
        <v>9</v>
      </c>
      <c r="B166" s="24" t="s">
        <v>25</v>
      </c>
      <c r="C166" s="24">
        <v>736</v>
      </c>
    </row>
    <row r="167" spans="1:3" ht="25.5" x14ac:dyDescent="0.2">
      <c r="A167" s="26" t="s">
        <v>9</v>
      </c>
      <c r="B167" s="24" t="s">
        <v>25</v>
      </c>
      <c r="C167" s="24">
        <v>736</v>
      </c>
    </row>
    <row r="168" spans="1:3" ht="25.5" x14ac:dyDescent="0.2">
      <c r="A168" s="26" t="s">
        <v>9</v>
      </c>
      <c r="B168" s="24" t="s">
        <v>25</v>
      </c>
      <c r="C168" s="24">
        <v>736</v>
      </c>
    </row>
    <row r="169" spans="1:3" ht="25.5" x14ac:dyDescent="0.2">
      <c r="A169" s="26" t="s">
        <v>9</v>
      </c>
      <c r="B169" s="24" t="s">
        <v>25</v>
      </c>
      <c r="C169" s="24">
        <v>736</v>
      </c>
    </row>
    <row r="170" spans="1:3" ht="25.5" x14ac:dyDescent="0.2">
      <c r="A170" s="26" t="s">
        <v>9</v>
      </c>
      <c r="B170" s="24" t="s">
        <v>25</v>
      </c>
      <c r="C170" s="24">
        <v>736</v>
      </c>
    </row>
    <row r="171" spans="1:3" x14ac:dyDescent="0.2">
      <c r="A171" s="26" t="s">
        <v>9</v>
      </c>
      <c r="B171" s="24" t="s">
        <v>10</v>
      </c>
      <c r="C171" s="24">
        <v>1064</v>
      </c>
    </row>
    <row r="172" spans="1:3" ht="25.5" x14ac:dyDescent="0.2">
      <c r="A172" s="26" t="s">
        <v>9</v>
      </c>
      <c r="B172" s="24" t="s">
        <v>28</v>
      </c>
      <c r="C172" s="24">
        <v>669.95</v>
      </c>
    </row>
    <row r="173" spans="1:3" ht="25.5" x14ac:dyDescent="0.2">
      <c r="A173" s="26" t="s">
        <v>9</v>
      </c>
      <c r="B173" s="24" t="s">
        <v>28</v>
      </c>
      <c r="C173" s="24">
        <v>669.95</v>
      </c>
    </row>
    <row r="174" spans="1:3" ht="25.5" x14ac:dyDescent="0.2">
      <c r="A174" s="26" t="s">
        <v>9</v>
      </c>
      <c r="B174" s="24" t="s">
        <v>28</v>
      </c>
      <c r="C174" s="24">
        <v>669.95</v>
      </c>
    </row>
    <row r="175" spans="1:3" ht="25.5" x14ac:dyDescent="0.2">
      <c r="A175" s="26" t="s">
        <v>9</v>
      </c>
      <c r="B175" s="24" t="s">
        <v>28</v>
      </c>
      <c r="C175" s="24">
        <v>669.95</v>
      </c>
    </row>
    <row r="176" spans="1:3" ht="25.5" x14ac:dyDescent="0.2">
      <c r="A176" s="26" t="s">
        <v>9</v>
      </c>
      <c r="B176" s="24" t="s">
        <v>28</v>
      </c>
      <c r="C176" s="24">
        <v>669.95</v>
      </c>
    </row>
    <row r="177" spans="1:3" ht="25.5" x14ac:dyDescent="0.2">
      <c r="A177" s="26" t="s">
        <v>9</v>
      </c>
      <c r="B177" s="24" t="s">
        <v>28</v>
      </c>
      <c r="C177" s="24">
        <v>669.95</v>
      </c>
    </row>
    <row r="178" spans="1:3" x14ac:dyDescent="0.2">
      <c r="A178" s="26" t="s">
        <v>9</v>
      </c>
      <c r="B178" s="24" t="s">
        <v>29</v>
      </c>
      <c r="C178" s="24">
        <v>291.52999999999997</v>
      </c>
    </row>
    <row r="179" spans="1:3" x14ac:dyDescent="0.2">
      <c r="A179" s="26" t="s">
        <v>9</v>
      </c>
      <c r="B179" s="24" t="s">
        <v>30</v>
      </c>
      <c r="C179" s="24">
        <v>351.62</v>
      </c>
    </row>
    <row r="180" spans="1:3" x14ac:dyDescent="0.2">
      <c r="A180" s="26" t="s">
        <v>9</v>
      </c>
      <c r="B180" s="24" t="s">
        <v>31</v>
      </c>
      <c r="C180" s="24">
        <v>351.62</v>
      </c>
    </row>
    <row r="181" spans="1:3" x14ac:dyDescent="0.2">
      <c r="A181" s="26" t="s">
        <v>9</v>
      </c>
      <c r="B181" s="24" t="s">
        <v>31</v>
      </c>
      <c r="C181" s="24">
        <v>351.62</v>
      </c>
    </row>
    <row r="182" spans="1:3" x14ac:dyDescent="0.2">
      <c r="A182" s="26" t="s">
        <v>9</v>
      </c>
      <c r="B182" s="24" t="s">
        <v>31</v>
      </c>
      <c r="C182" s="24">
        <v>351.62</v>
      </c>
    </row>
    <row r="183" spans="1:3" ht="25.5" x14ac:dyDescent="0.2">
      <c r="A183" s="26" t="s">
        <v>9</v>
      </c>
      <c r="B183" s="24" t="s">
        <v>32</v>
      </c>
      <c r="C183" s="24">
        <v>2500</v>
      </c>
    </row>
    <row r="184" spans="1:3" ht="25.5" x14ac:dyDescent="0.2">
      <c r="A184" s="26" t="s">
        <v>9</v>
      </c>
      <c r="B184" s="24" t="s">
        <v>33</v>
      </c>
      <c r="C184" s="24">
        <v>2000.01</v>
      </c>
    </row>
    <row r="185" spans="1:3" x14ac:dyDescent="0.2">
      <c r="A185" s="26" t="s">
        <v>9</v>
      </c>
      <c r="B185" s="24" t="s">
        <v>34</v>
      </c>
      <c r="C185" s="24">
        <v>2000.01</v>
      </c>
    </row>
    <row r="186" spans="1:3" x14ac:dyDescent="0.2">
      <c r="A186" s="26" t="s">
        <v>9</v>
      </c>
      <c r="B186" s="24" t="s">
        <v>34</v>
      </c>
      <c r="C186" s="24">
        <v>2000.01</v>
      </c>
    </row>
    <row r="187" spans="1:3" x14ac:dyDescent="0.2">
      <c r="A187" s="26" t="s">
        <v>9</v>
      </c>
      <c r="B187" s="24" t="s">
        <v>34</v>
      </c>
      <c r="C187" s="24">
        <v>2000.01</v>
      </c>
    </row>
    <row r="188" spans="1:3" x14ac:dyDescent="0.2">
      <c r="A188" s="26" t="s">
        <v>9</v>
      </c>
      <c r="B188" s="24" t="s">
        <v>34</v>
      </c>
      <c r="C188" s="24">
        <v>2000.01</v>
      </c>
    </row>
    <row r="189" spans="1:3" ht="25.5" x14ac:dyDescent="0.2">
      <c r="A189" s="26" t="s">
        <v>9</v>
      </c>
      <c r="B189" s="24" t="s">
        <v>35</v>
      </c>
      <c r="C189" s="24">
        <v>2500</v>
      </c>
    </row>
    <row r="190" spans="1:3" ht="25.5" x14ac:dyDescent="0.2">
      <c r="A190" s="26" t="s">
        <v>9</v>
      </c>
      <c r="B190" s="24" t="s">
        <v>35</v>
      </c>
      <c r="C190" s="24">
        <v>2500</v>
      </c>
    </row>
    <row r="191" spans="1:3" ht="25.5" x14ac:dyDescent="0.2">
      <c r="A191" s="26" t="s">
        <v>9</v>
      </c>
      <c r="B191" s="24" t="s">
        <v>35</v>
      </c>
      <c r="C191" s="24">
        <v>2500</v>
      </c>
    </row>
    <row r="192" spans="1:3" ht="25.5" x14ac:dyDescent="0.2">
      <c r="A192" s="26" t="s">
        <v>9</v>
      </c>
      <c r="B192" s="24" t="s">
        <v>35</v>
      </c>
      <c r="C192" s="24">
        <v>2500</v>
      </c>
    </row>
    <row r="193" spans="1:3" x14ac:dyDescent="0.2">
      <c r="A193" s="26" t="s">
        <v>9</v>
      </c>
      <c r="B193" s="24" t="s">
        <v>19</v>
      </c>
      <c r="C193" s="24">
        <v>598</v>
      </c>
    </row>
    <row r="194" spans="1:3" x14ac:dyDescent="0.2">
      <c r="A194" s="26" t="s">
        <v>9</v>
      </c>
      <c r="B194" s="24" t="s">
        <v>19</v>
      </c>
      <c r="C194" s="24">
        <v>598</v>
      </c>
    </row>
    <row r="195" spans="1:3" x14ac:dyDescent="0.2">
      <c r="A195" s="26" t="s">
        <v>9</v>
      </c>
      <c r="B195" s="24" t="s">
        <v>19</v>
      </c>
      <c r="C195" s="24">
        <v>598</v>
      </c>
    </row>
    <row r="196" spans="1:3" x14ac:dyDescent="0.2">
      <c r="A196" s="26" t="s">
        <v>9</v>
      </c>
      <c r="B196" s="24" t="s">
        <v>16</v>
      </c>
      <c r="C196" s="24">
        <v>278</v>
      </c>
    </row>
    <row r="197" spans="1:3" x14ac:dyDescent="0.2">
      <c r="A197" s="26" t="s">
        <v>9</v>
      </c>
      <c r="B197" s="24" t="s">
        <v>16</v>
      </c>
      <c r="C197" s="24">
        <v>278</v>
      </c>
    </row>
    <row r="198" spans="1:3" x14ac:dyDescent="0.2">
      <c r="A198" s="26" t="s">
        <v>9</v>
      </c>
      <c r="B198" s="24" t="s">
        <v>16</v>
      </c>
      <c r="C198" s="24">
        <v>278</v>
      </c>
    </row>
    <row r="199" spans="1:3" x14ac:dyDescent="0.2">
      <c r="A199" s="26" t="s">
        <v>9</v>
      </c>
      <c r="B199" s="24" t="s">
        <v>16</v>
      </c>
      <c r="C199" s="24">
        <v>278</v>
      </c>
    </row>
    <row r="200" spans="1:3" x14ac:dyDescent="0.2">
      <c r="A200" s="26" t="s">
        <v>9</v>
      </c>
      <c r="B200" s="24" t="s">
        <v>16</v>
      </c>
      <c r="C200" s="24">
        <v>278</v>
      </c>
    </row>
    <row r="201" spans="1:3" x14ac:dyDescent="0.2">
      <c r="A201" s="26" t="s">
        <v>9</v>
      </c>
      <c r="B201" s="24" t="s">
        <v>16</v>
      </c>
      <c r="C201" s="24">
        <v>278</v>
      </c>
    </row>
    <row r="202" spans="1:3" x14ac:dyDescent="0.2">
      <c r="A202" s="26" t="s">
        <v>9</v>
      </c>
      <c r="B202" s="24" t="s">
        <v>36</v>
      </c>
      <c r="C202" s="24">
        <v>340</v>
      </c>
    </row>
    <row r="203" spans="1:3" x14ac:dyDescent="0.2">
      <c r="A203" s="26" t="s">
        <v>9</v>
      </c>
      <c r="B203" s="24" t="s">
        <v>36</v>
      </c>
      <c r="C203" s="24">
        <v>340</v>
      </c>
    </row>
    <row r="204" spans="1:3" x14ac:dyDescent="0.2">
      <c r="A204" s="26" t="s">
        <v>9</v>
      </c>
      <c r="B204" s="24" t="s">
        <v>36</v>
      </c>
      <c r="C204" s="24">
        <v>340</v>
      </c>
    </row>
    <row r="205" spans="1:3" x14ac:dyDescent="0.2">
      <c r="A205" s="26" t="s">
        <v>9</v>
      </c>
      <c r="B205" s="24" t="s">
        <v>17</v>
      </c>
      <c r="C205" s="24">
        <v>2564.5</v>
      </c>
    </row>
    <row r="206" spans="1:3" x14ac:dyDescent="0.2">
      <c r="A206" s="26" t="s">
        <v>9</v>
      </c>
      <c r="B206" s="24" t="s">
        <v>17</v>
      </c>
      <c r="C206" s="24">
        <v>2566.5</v>
      </c>
    </row>
    <row r="207" spans="1:3" x14ac:dyDescent="0.2">
      <c r="A207" s="26" t="s">
        <v>9</v>
      </c>
      <c r="B207" s="24" t="s">
        <v>17</v>
      </c>
      <c r="C207" s="24">
        <v>2567.5</v>
      </c>
    </row>
    <row r="208" spans="1:3" x14ac:dyDescent="0.2">
      <c r="A208" s="26" t="s">
        <v>9</v>
      </c>
      <c r="B208" s="24" t="s">
        <v>17</v>
      </c>
      <c r="C208" s="24">
        <v>2568.5</v>
      </c>
    </row>
    <row r="209" spans="1:3" x14ac:dyDescent="0.2">
      <c r="A209" s="26" t="s">
        <v>9</v>
      </c>
      <c r="B209" s="24" t="s">
        <v>17</v>
      </c>
      <c r="C209" s="24">
        <v>2569.5</v>
      </c>
    </row>
    <row r="210" spans="1:3" x14ac:dyDescent="0.2">
      <c r="A210" s="26" t="s">
        <v>9</v>
      </c>
      <c r="B210" s="24" t="s">
        <v>17</v>
      </c>
      <c r="C210" s="24">
        <v>2570.5</v>
      </c>
    </row>
    <row r="211" spans="1:3" x14ac:dyDescent="0.2">
      <c r="A211" s="26" t="s">
        <v>9</v>
      </c>
      <c r="B211" s="24" t="s">
        <v>17</v>
      </c>
      <c r="C211" s="24">
        <v>2570.5</v>
      </c>
    </row>
    <row r="212" spans="1:3" x14ac:dyDescent="0.2">
      <c r="A212" s="26" t="s">
        <v>9</v>
      </c>
      <c r="B212" s="24" t="s">
        <v>17</v>
      </c>
      <c r="C212" s="24">
        <v>2570.5</v>
      </c>
    </row>
    <row r="213" spans="1:3" x14ac:dyDescent="0.2">
      <c r="A213" s="26" t="s">
        <v>9</v>
      </c>
      <c r="B213" s="24" t="s">
        <v>17</v>
      </c>
      <c r="C213" s="24">
        <v>2570.5</v>
      </c>
    </row>
    <row r="214" spans="1:3" ht="25.5" x14ac:dyDescent="0.2">
      <c r="A214" s="26" t="s">
        <v>9</v>
      </c>
      <c r="B214" s="24" t="s">
        <v>37</v>
      </c>
      <c r="C214" s="24">
        <v>286.7</v>
      </c>
    </row>
    <row r="215" spans="1:3" x14ac:dyDescent="0.2">
      <c r="A215" s="26" t="s">
        <v>9</v>
      </c>
      <c r="B215" s="24" t="s">
        <v>21</v>
      </c>
      <c r="C215" s="24">
        <v>286.7</v>
      </c>
    </row>
    <row r="216" spans="1:3" x14ac:dyDescent="0.2">
      <c r="A216" s="26" t="s">
        <v>9</v>
      </c>
      <c r="B216" s="24" t="s">
        <v>21</v>
      </c>
      <c r="C216" s="24">
        <v>286.72000000000003</v>
      </c>
    </row>
    <row r="217" spans="1:3" x14ac:dyDescent="0.2">
      <c r="A217" s="26" t="s">
        <v>9</v>
      </c>
      <c r="B217" s="24" t="s">
        <v>38</v>
      </c>
      <c r="C217" s="24">
        <v>905</v>
      </c>
    </row>
    <row r="218" spans="1:3" x14ac:dyDescent="0.2">
      <c r="A218" s="26" t="s">
        <v>9</v>
      </c>
      <c r="B218" s="24" t="s">
        <v>38</v>
      </c>
      <c r="C218" s="24">
        <v>905</v>
      </c>
    </row>
    <row r="219" spans="1:3" x14ac:dyDescent="0.2">
      <c r="A219" s="26" t="s">
        <v>9</v>
      </c>
      <c r="B219" s="24" t="s">
        <v>38</v>
      </c>
      <c r="C219" s="24">
        <v>905</v>
      </c>
    </row>
    <row r="220" spans="1:3" x14ac:dyDescent="0.2">
      <c r="A220" s="26" t="s">
        <v>9</v>
      </c>
      <c r="B220" s="24" t="s">
        <v>38</v>
      </c>
      <c r="C220" s="24">
        <v>905</v>
      </c>
    </row>
    <row r="221" spans="1:3" x14ac:dyDescent="0.2">
      <c r="A221" s="26" t="s">
        <v>9</v>
      </c>
      <c r="B221" s="24" t="s">
        <v>38</v>
      </c>
      <c r="C221" s="24">
        <v>905</v>
      </c>
    </row>
    <row r="222" spans="1:3" x14ac:dyDescent="0.2">
      <c r="A222" s="26" t="s">
        <v>9</v>
      </c>
      <c r="B222" s="24" t="s">
        <v>38</v>
      </c>
      <c r="C222" s="24">
        <v>905</v>
      </c>
    </row>
    <row r="223" spans="1:3" x14ac:dyDescent="0.2">
      <c r="A223" s="26" t="s">
        <v>9</v>
      </c>
      <c r="B223" s="24" t="s">
        <v>38</v>
      </c>
      <c r="C223" s="24">
        <v>905</v>
      </c>
    </row>
    <row r="224" spans="1:3" x14ac:dyDescent="0.2">
      <c r="A224" s="26" t="s">
        <v>9</v>
      </c>
      <c r="B224" s="24" t="s">
        <v>38</v>
      </c>
      <c r="C224" s="24">
        <v>905</v>
      </c>
    </row>
    <row r="225" spans="1:3" x14ac:dyDescent="0.2">
      <c r="A225" s="26" t="s">
        <v>9</v>
      </c>
      <c r="B225" s="24" t="s">
        <v>38</v>
      </c>
      <c r="C225" s="24">
        <v>905</v>
      </c>
    </row>
    <row r="226" spans="1:3" x14ac:dyDescent="0.2">
      <c r="A226" s="26" t="s">
        <v>9</v>
      </c>
      <c r="B226" s="24" t="s">
        <v>39</v>
      </c>
      <c r="C226" s="24">
        <v>1200</v>
      </c>
    </row>
    <row r="227" spans="1:3" x14ac:dyDescent="0.2">
      <c r="A227" s="26" t="s">
        <v>9</v>
      </c>
      <c r="B227" s="24" t="s">
        <v>39</v>
      </c>
      <c r="C227" s="24">
        <v>1200</v>
      </c>
    </row>
    <row r="228" spans="1:3" x14ac:dyDescent="0.2">
      <c r="A228" s="26" t="s">
        <v>9</v>
      </c>
      <c r="B228" s="24" t="s">
        <v>39</v>
      </c>
      <c r="C228" s="24">
        <v>1200</v>
      </c>
    </row>
    <row r="229" spans="1:3" x14ac:dyDescent="0.2">
      <c r="A229" s="26" t="s">
        <v>9</v>
      </c>
      <c r="B229" s="24" t="s">
        <v>39</v>
      </c>
      <c r="C229" s="24">
        <v>1200</v>
      </c>
    </row>
    <row r="230" spans="1:3" x14ac:dyDescent="0.2">
      <c r="A230" s="26" t="s">
        <v>9</v>
      </c>
      <c r="B230" s="24" t="s">
        <v>39</v>
      </c>
      <c r="C230" s="24">
        <v>1200</v>
      </c>
    </row>
    <row r="231" spans="1:3" x14ac:dyDescent="0.2">
      <c r="A231" s="26" t="s">
        <v>9</v>
      </c>
      <c r="B231" s="24" t="s">
        <v>39</v>
      </c>
      <c r="C231" s="24">
        <v>1200</v>
      </c>
    </row>
    <row r="232" spans="1:3" x14ac:dyDescent="0.2">
      <c r="A232" s="26" t="s">
        <v>9</v>
      </c>
      <c r="B232" s="24" t="s">
        <v>39</v>
      </c>
      <c r="C232" s="24">
        <v>1200</v>
      </c>
    </row>
    <row r="233" spans="1:3" x14ac:dyDescent="0.2">
      <c r="A233" s="26" t="s">
        <v>9</v>
      </c>
      <c r="B233" s="24" t="s">
        <v>39</v>
      </c>
      <c r="C233" s="24">
        <v>1200</v>
      </c>
    </row>
    <row r="234" spans="1:3" x14ac:dyDescent="0.2">
      <c r="A234" s="26" t="s">
        <v>9</v>
      </c>
      <c r="B234" s="24" t="s">
        <v>39</v>
      </c>
      <c r="C234" s="24">
        <v>1200</v>
      </c>
    </row>
    <row r="235" spans="1:3" x14ac:dyDescent="0.2">
      <c r="A235" s="26" t="s">
        <v>9</v>
      </c>
      <c r="B235" s="24" t="s">
        <v>26</v>
      </c>
      <c r="C235" s="24">
        <v>3703</v>
      </c>
    </row>
    <row r="236" spans="1:3" x14ac:dyDescent="0.2">
      <c r="A236" s="26" t="s">
        <v>9</v>
      </c>
      <c r="B236" s="24" t="s">
        <v>26</v>
      </c>
      <c r="C236" s="24">
        <v>3703</v>
      </c>
    </row>
    <row r="237" spans="1:3" x14ac:dyDescent="0.2">
      <c r="A237" s="26" t="s">
        <v>9</v>
      </c>
      <c r="B237" s="24" t="s">
        <v>26</v>
      </c>
      <c r="C237" s="24">
        <v>3703</v>
      </c>
    </row>
    <row r="238" spans="1:3" x14ac:dyDescent="0.2">
      <c r="A238" s="26" t="s">
        <v>9</v>
      </c>
      <c r="B238" s="24" t="s">
        <v>26</v>
      </c>
      <c r="C238" s="24">
        <v>3703</v>
      </c>
    </row>
    <row r="239" spans="1:3" x14ac:dyDescent="0.2">
      <c r="A239" s="26" t="s">
        <v>9</v>
      </c>
      <c r="B239" s="24" t="s">
        <v>26</v>
      </c>
      <c r="C239" s="24">
        <v>3703</v>
      </c>
    </row>
    <row r="240" spans="1:3" x14ac:dyDescent="0.2">
      <c r="A240" s="26" t="s">
        <v>9</v>
      </c>
      <c r="B240" s="24" t="s">
        <v>40</v>
      </c>
      <c r="C240" s="24">
        <v>991.88</v>
      </c>
    </row>
    <row r="241" spans="1:3" x14ac:dyDescent="0.2">
      <c r="A241" s="26" t="s">
        <v>9</v>
      </c>
      <c r="B241" s="24" t="s">
        <v>40</v>
      </c>
      <c r="C241" s="24">
        <v>991.88</v>
      </c>
    </row>
    <row r="242" spans="1:3" x14ac:dyDescent="0.2">
      <c r="A242" s="26" t="s">
        <v>9</v>
      </c>
      <c r="B242" s="24" t="s">
        <v>40</v>
      </c>
      <c r="C242" s="24">
        <v>991.88</v>
      </c>
    </row>
    <row r="243" spans="1:3" x14ac:dyDescent="0.2">
      <c r="A243" s="26" t="s">
        <v>9</v>
      </c>
      <c r="B243" s="24" t="s">
        <v>40</v>
      </c>
      <c r="C243" s="24">
        <v>991.88</v>
      </c>
    </row>
    <row r="244" spans="1:3" x14ac:dyDescent="0.2">
      <c r="A244" s="26" t="s">
        <v>9</v>
      </c>
      <c r="B244" s="24" t="s">
        <v>40</v>
      </c>
      <c r="C244" s="24">
        <v>991.88</v>
      </c>
    </row>
    <row r="245" spans="1:3" x14ac:dyDescent="0.2">
      <c r="A245" s="26" t="s">
        <v>9</v>
      </c>
      <c r="B245" s="24" t="s">
        <v>40</v>
      </c>
      <c r="C245" s="24">
        <v>991.88</v>
      </c>
    </row>
    <row r="246" spans="1:3" x14ac:dyDescent="0.2">
      <c r="A246" s="26" t="s">
        <v>9</v>
      </c>
      <c r="B246" s="24" t="s">
        <v>40</v>
      </c>
      <c r="C246" s="24">
        <v>991.88</v>
      </c>
    </row>
    <row r="247" spans="1:3" x14ac:dyDescent="0.2">
      <c r="A247" s="26" t="s">
        <v>9</v>
      </c>
      <c r="B247" s="24" t="s">
        <v>40</v>
      </c>
      <c r="C247" s="24">
        <v>991.88</v>
      </c>
    </row>
    <row r="248" spans="1:3" x14ac:dyDescent="0.2">
      <c r="A248" s="26" t="s">
        <v>9</v>
      </c>
      <c r="B248" s="24" t="s">
        <v>16</v>
      </c>
      <c r="C248" s="24">
        <v>661.25</v>
      </c>
    </row>
    <row r="249" spans="1:3" x14ac:dyDescent="0.2">
      <c r="A249" s="26" t="s">
        <v>9</v>
      </c>
      <c r="B249" s="24" t="s">
        <v>16</v>
      </c>
      <c r="C249" s="24">
        <v>661.25</v>
      </c>
    </row>
    <row r="250" spans="1:3" x14ac:dyDescent="0.2">
      <c r="A250" s="26" t="s">
        <v>9</v>
      </c>
      <c r="B250" s="24" t="s">
        <v>16</v>
      </c>
      <c r="C250" s="24">
        <v>661.25</v>
      </c>
    </row>
    <row r="251" spans="1:3" x14ac:dyDescent="0.2">
      <c r="A251" s="26" t="s">
        <v>9</v>
      </c>
      <c r="B251" s="24" t="s">
        <v>16</v>
      </c>
      <c r="C251" s="24">
        <v>661.25</v>
      </c>
    </row>
    <row r="252" spans="1:3" x14ac:dyDescent="0.2">
      <c r="A252" s="26" t="s">
        <v>9</v>
      </c>
      <c r="B252" s="24" t="s">
        <v>16</v>
      </c>
      <c r="C252" s="24">
        <v>661.25</v>
      </c>
    </row>
    <row r="253" spans="1:3" x14ac:dyDescent="0.2">
      <c r="A253" s="26" t="s">
        <v>9</v>
      </c>
      <c r="B253" s="24" t="s">
        <v>16</v>
      </c>
      <c r="C253" s="24">
        <v>661.25</v>
      </c>
    </row>
    <row r="254" spans="1:3" x14ac:dyDescent="0.2">
      <c r="A254" s="26" t="s">
        <v>9</v>
      </c>
      <c r="B254" s="24" t="s">
        <v>16</v>
      </c>
      <c r="C254" s="24">
        <v>661.25</v>
      </c>
    </row>
    <row r="255" spans="1:3" x14ac:dyDescent="0.2">
      <c r="A255" s="26" t="s">
        <v>9</v>
      </c>
      <c r="B255" s="24" t="s">
        <v>16</v>
      </c>
      <c r="C255" s="24">
        <v>661.25</v>
      </c>
    </row>
    <row r="256" spans="1:3" x14ac:dyDescent="0.2">
      <c r="A256" s="26" t="s">
        <v>9</v>
      </c>
      <c r="B256" s="24" t="s">
        <v>16</v>
      </c>
      <c r="C256" s="24">
        <v>661.25</v>
      </c>
    </row>
    <row r="257" spans="1:3" x14ac:dyDescent="0.2">
      <c r="A257" s="26" t="s">
        <v>9</v>
      </c>
      <c r="B257" s="24" t="s">
        <v>16</v>
      </c>
      <c r="C257" s="24">
        <v>661.25</v>
      </c>
    </row>
    <row r="258" spans="1:3" x14ac:dyDescent="0.2">
      <c r="A258" s="26" t="s">
        <v>9</v>
      </c>
      <c r="B258" s="24" t="s">
        <v>16</v>
      </c>
      <c r="C258" s="24">
        <v>661.25</v>
      </c>
    </row>
    <row r="259" spans="1:3" x14ac:dyDescent="0.2">
      <c r="A259" s="26" t="s">
        <v>9</v>
      </c>
      <c r="B259" s="24" t="s">
        <v>16</v>
      </c>
      <c r="C259" s="24">
        <v>661.25</v>
      </c>
    </row>
    <row r="260" spans="1:3" x14ac:dyDescent="0.2">
      <c r="A260" s="26" t="s">
        <v>9</v>
      </c>
      <c r="B260" s="24" t="s">
        <v>16</v>
      </c>
      <c r="C260" s="24">
        <v>661.25</v>
      </c>
    </row>
    <row r="261" spans="1:3" x14ac:dyDescent="0.2">
      <c r="A261" s="26" t="s">
        <v>9</v>
      </c>
      <c r="B261" s="24" t="s">
        <v>40</v>
      </c>
      <c r="C261" s="24">
        <v>991.87</v>
      </c>
    </row>
    <row r="262" spans="1:3" x14ac:dyDescent="0.2">
      <c r="A262" s="26" t="s">
        <v>9</v>
      </c>
      <c r="B262" s="24" t="s">
        <v>40</v>
      </c>
      <c r="C262" s="24">
        <v>991.87</v>
      </c>
    </row>
    <row r="263" spans="1:3" x14ac:dyDescent="0.2">
      <c r="A263" s="26" t="s">
        <v>9</v>
      </c>
      <c r="B263" s="24" t="s">
        <v>40</v>
      </c>
      <c r="C263" s="24">
        <v>991.87</v>
      </c>
    </row>
    <row r="264" spans="1:3" ht="25.5" x14ac:dyDescent="0.2">
      <c r="A264" s="26" t="s">
        <v>9</v>
      </c>
      <c r="B264" s="27" t="s">
        <v>188</v>
      </c>
      <c r="C264" s="24">
        <v>483</v>
      </c>
    </row>
    <row r="265" spans="1:3" ht="25.5" x14ac:dyDescent="0.2">
      <c r="A265" s="26" t="s">
        <v>9</v>
      </c>
      <c r="B265" s="27" t="s">
        <v>188</v>
      </c>
      <c r="C265" s="24">
        <v>483</v>
      </c>
    </row>
    <row r="266" spans="1:3" ht="25.5" x14ac:dyDescent="0.2">
      <c r="A266" s="26" t="s">
        <v>9</v>
      </c>
      <c r="B266" s="27" t="s">
        <v>188</v>
      </c>
      <c r="C266" s="24">
        <v>483</v>
      </c>
    </row>
    <row r="267" spans="1:3" ht="25.5" x14ac:dyDescent="0.2">
      <c r="A267" s="26" t="s">
        <v>9</v>
      </c>
      <c r="B267" s="27" t="s">
        <v>188</v>
      </c>
      <c r="C267" s="24">
        <v>483</v>
      </c>
    </row>
    <row r="268" spans="1:3" ht="25.5" x14ac:dyDescent="0.2">
      <c r="A268" s="26" t="s">
        <v>9</v>
      </c>
      <c r="B268" s="27" t="s">
        <v>188</v>
      </c>
      <c r="C268" s="24">
        <v>483</v>
      </c>
    </row>
    <row r="269" spans="1:3" ht="25.5" x14ac:dyDescent="0.2">
      <c r="A269" s="26" t="s">
        <v>9</v>
      </c>
      <c r="B269" s="27" t="s">
        <v>188</v>
      </c>
      <c r="C269" s="24">
        <v>483</v>
      </c>
    </row>
    <row r="270" spans="1:3" ht="25.5" x14ac:dyDescent="0.2">
      <c r="A270" s="26" t="s">
        <v>9</v>
      </c>
      <c r="B270" s="27" t="s">
        <v>188</v>
      </c>
      <c r="C270" s="24">
        <v>483</v>
      </c>
    </row>
    <row r="271" spans="1:3" ht="25.5" x14ac:dyDescent="0.2">
      <c r="A271" s="26" t="s">
        <v>9</v>
      </c>
      <c r="B271" s="27" t="s">
        <v>188</v>
      </c>
      <c r="C271" s="24">
        <v>483</v>
      </c>
    </row>
    <row r="272" spans="1:3" ht="25.5" x14ac:dyDescent="0.2">
      <c r="A272" s="26" t="s">
        <v>9</v>
      </c>
      <c r="B272" s="27" t="s">
        <v>188</v>
      </c>
      <c r="C272" s="24">
        <v>483</v>
      </c>
    </row>
    <row r="273" spans="1:3" ht="25.5" x14ac:dyDescent="0.2">
      <c r="A273" s="26" t="s">
        <v>9</v>
      </c>
      <c r="B273" s="27" t="s">
        <v>188</v>
      </c>
      <c r="C273" s="24">
        <v>483</v>
      </c>
    </row>
    <row r="274" spans="1:3" ht="25.5" x14ac:dyDescent="0.2">
      <c r="A274" s="26" t="s">
        <v>9</v>
      </c>
      <c r="B274" s="27" t="s">
        <v>188</v>
      </c>
      <c r="C274" s="24">
        <v>483</v>
      </c>
    </row>
    <row r="275" spans="1:3" ht="25.5" x14ac:dyDescent="0.2">
      <c r="A275" s="26" t="s">
        <v>9</v>
      </c>
      <c r="B275" s="27" t="s">
        <v>188</v>
      </c>
      <c r="C275" s="24">
        <v>483</v>
      </c>
    </row>
    <row r="276" spans="1:3" ht="25.5" x14ac:dyDescent="0.2">
      <c r="A276" s="26" t="s">
        <v>9</v>
      </c>
      <c r="B276" s="27" t="s">
        <v>188</v>
      </c>
      <c r="C276" s="24">
        <v>483</v>
      </c>
    </row>
    <row r="277" spans="1:3" ht="25.5" x14ac:dyDescent="0.2">
      <c r="A277" s="26" t="s">
        <v>9</v>
      </c>
      <c r="B277" s="27" t="s">
        <v>188</v>
      </c>
      <c r="C277" s="24">
        <v>483</v>
      </c>
    </row>
    <row r="278" spans="1:3" ht="25.5" x14ac:dyDescent="0.2">
      <c r="A278" s="26" t="s">
        <v>9</v>
      </c>
      <c r="B278" s="27" t="s">
        <v>188</v>
      </c>
      <c r="C278" s="24">
        <v>483</v>
      </c>
    </row>
    <row r="279" spans="1:3" ht="25.5" x14ac:dyDescent="0.2">
      <c r="A279" s="26" t="s">
        <v>9</v>
      </c>
      <c r="B279" s="27" t="s">
        <v>188</v>
      </c>
      <c r="C279" s="24">
        <v>483</v>
      </c>
    </row>
    <row r="280" spans="1:3" ht="25.5" x14ac:dyDescent="0.2">
      <c r="A280" s="26" t="s">
        <v>9</v>
      </c>
      <c r="B280" s="27" t="s">
        <v>188</v>
      </c>
      <c r="C280" s="24">
        <v>483</v>
      </c>
    </row>
    <row r="281" spans="1:3" ht="25.5" x14ac:dyDescent="0.2">
      <c r="A281" s="26" t="s">
        <v>9</v>
      </c>
      <c r="B281" s="27" t="s">
        <v>188</v>
      </c>
      <c r="C281" s="24">
        <v>483</v>
      </c>
    </row>
    <row r="282" spans="1:3" ht="25.5" x14ac:dyDescent="0.2">
      <c r="A282" s="26" t="s">
        <v>9</v>
      </c>
      <c r="B282" s="27" t="s">
        <v>188</v>
      </c>
      <c r="C282" s="24">
        <v>483</v>
      </c>
    </row>
    <row r="283" spans="1:3" ht="25.5" x14ac:dyDescent="0.2">
      <c r="A283" s="26" t="s">
        <v>9</v>
      </c>
      <c r="B283" s="27" t="s">
        <v>188</v>
      </c>
      <c r="C283" s="24">
        <v>483</v>
      </c>
    </row>
    <row r="284" spans="1:3" ht="25.5" x14ac:dyDescent="0.2">
      <c r="A284" s="26" t="s">
        <v>9</v>
      </c>
      <c r="B284" s="27" t="s">
        <v>188</v>
      </c>
      <c r="C284" s="24">
        <v>483</v>
      </c>
    </row>
    <row r="285" spans="1:3" ht="25.5" x14ac:dyDescent="0.2">
      <c r="A285" s="26" t="s">
        <v>9</v>
      </c>
      <c r="B285" s="27" t="s">
        <v>188</v>
      </c>
      <c r="C285" s="24">
        <v>483</v>
      </c>
    </row>
    <row r="286" spans="1:3" ht="25.5" x14ac:dyDescent="0.2">
      <c r="A286" s="26" t="s">
        <v>9</v>
      </c>
      <c r="B286" s="27" t="s">
        <v>189</v>
      </c>
      <c r="C286" s="24">
        <v>483</v>
      </c>
    </row>
    <row r="287" spans="1:3" ht="25.5" x14ac:dyDescent="0.2">
      <c r="A287" s="26" t="s">
        <v>9</v>
      </c>
      <c r="B287" s="27" t="s">
        <v>188</v>
      </c>
      <c r="C287" s="24">
        <v>483</v>
      </c>
    </row>
    <row r="288" spans="1:3" x14ac:dyDescent="0.2">
      <c r="A288" s="26" t="s">
        <v>9</v>
      </c>
      <c r="B288" s="24" t="s">
        <v>41</v>
      </c>
      <c r="C288" s="24">
        <v>58.91</v>
      </c>
    </row>
    <row r="289" spans="1:3" x14ac:dyDescent="0.2">
      <c r="A289" s="26" t="s">
        <v>9</v>
      </c>
      <c r="B289" s="24" t="s">
        <v>41</v>
      </c>
      <c r="C289" s="24">
        <v>58.91</v>
      </c>
    </row>
    <row r="290" spans="1:3" x14ac:dyDescent="0.2">
      <c r="A290" s="26" t="s">
        <v>9</v>
      </c>
      <c r="B290" s="24" t="s">
        <v>41</v>
      </c>
      <c r="C290" s="24">
        <v>58.91</v>
      </c>
    </row>
    <row r="291" spans="1:3" x14ac:dyDescent="0.2">
      <c r="A291" s="26" t="s">
        <v>9</v>
      </c>
      <c r="B291" s="24" t="s">
        <v>41</v>
      </c>
      <c r="C291" s="24">
        <v>58.91</v>
      </c>
    </row>
    <row r="292" spans="1:3" x14ac:dyDescent="0.2">
      <c r="A292" s="26" t="s">
        <v>9</v>
      </c>
      <c r="B292" s="24" t="s">
        <v>41</v>
      </c>
      <c r="C292" s="24">
        <v>58.91</v>
      </c>
    </row>
    <row r="293" spans="1:3" x14ac:dyDescent="0.2">
      <c r="A293" s="26" t="s">
        <v>9</v>
      </c>
      <c r="B293" s="24" t="s">
        <v>41</v>
      </c>
      <c r="C293" s="24">
        <v>58.91</v>
      </c>
    </row>
    <row r="294" spans="1:3" x14ac:dyDescent="0.2">
      <c r="A294" s="26" t="s">
        <v>9</v>
      </c>
      <c r="B294" s="24" t="s">
        <v>41</v>
      </c>
      <c r="C294" s="24">
        <v>58.91</v>
      </c>
    </row>
    <row r="295" spans="1:3" x14ac:dyDescent="0.2">
      <c r="A295" s="26" t="s">
        <v>9</v>
      </c>
      <c r="B295" s="24" t="s">
        <v>41</v>
      </c>
      <c r="C295" s="24">
        <v>58.91</v>
      </c>
    </row>
    <row r="296" spans="1:3" x14ac:dyDescent="0.2">
      <c r="A296" s="26" t="s">
        <v>9</v>
      </c>
      <c r="B296" s="24" t="s">
        <v>41</v>
      </c>
      <c r="C296" s="24">
        <v>58.91</v>
      </c>
    </row>
    <row r="297" spans="1:3" x14ac:dyDescent="0.2">
      <c r="A297" s="26" t="s">
        <v>9</v>
      </c>
      <c r="B297" s="24" t="s">
        <v>41</v>
      </c>
      <c r="C297" s="24">
        <v>58.91</v>
      </c>
    </row>
    <row r="298" spans="1:3" x14ac:dyDescent="0.2">
      <c r="A298" s="26" t="s">
        <v>9</v>
      </c>
      <c r="B298" s="24" t="s">
        <v>41</v>
      </c>
      <c r="C298" s="24">
        <v>58.91</v>
      </c>
    </row>
    <row r="299" spans="1:3" x14ac:dyDescent="0.2">
      <c r="A299" s="26" t="s">
        <v>9</v>
      </c>
      <c r="B299" s="24" t="s">
        <v>41</v>
      </c>
      <c r="C299" s="24">
        <v>58.91</v>
      </c>
    </row>
    <row r="300" spans="1:3" x14ac:dyDescent="0.2">
      <c r="A300" s="26" t="s">
        <v>9</v>
      </c>
      <c r="B300" s="24" t="s">
        <v>41</v>
      </c>
      <c r="C300" s="24">
        <v>58.91</v>
      </c>
    </row>
    <row r="301" spans="1:3" x14ac:dyDescent="0.2">
      <c r="A301" s="26" t="s">
        <v>9</v>
      </c>
      <c r="B301" s="24" t="s">
        <v>41</v>
      </c>
      <c r="C301" s="24">
        <v>58.91</v>
      </c>
    </row>
    <row r="302" spans="1:3" x14ac:dyDescent="0.2">
      <c r="A302" s="26" t="s">
        <v>9</v>
      </c>
      <c r="B302" s="24" t="s">
        <v>41</v>
      </c>
      <c r="C302" s="24">
        <v>58.91</v>
      </c>
    </row>
    <row r="303" spans="1:3" x14ac:dyDescent="0.2">
      <c r="A303" s="26" t="s">
        <v>9</v>
      </c>
      <c r="B303" s="24" t="s">
        <v>41</v>
      </c>
      <c r="C303" s="24">
        <v>58.91</v>
      </c>
    </row>
    <row r="304" spans="1:3" x14ac:dyDescent="0.2">
      <c r="A304" s="26" t="s">
        <v>9</v>
      </c>
      <c r="B304" s="24" t="s">
        <v>41</v>
      </c>
      <c r="C304" s="24">
        <v>58.91</v>
      </c>
    </row>
    <row r="305" spans="1:3" x14ac:dyDescent="0.2">
      <c r="A305" s="26" t="s">
        <v>9</v>
      </c>
      <c r="B305" s="24" t="s">
        <v>41</v>
      </c>
      <c r="C305" s="24">
        <v>58.91</v>
      </c>
    </row>
    <row r="306" spans="1:3" x14ac:dyDescent="0.2">
      <c r="A306" s="26" t="s">
        <v>9</v>
      </c>
      <c r="B306" s="24" t="s">
        <v>41</v>
      </c>
      <c r="C306" s="24">
        <v>58.91</v>
      </c>
    </row>
    <row r="307" spans="1:3" x14ac:dyDescent="0.2">
      <c r="A307" s="26" t="s">
        <v>9</v>
      </c>
      <c r="B307" s="24" t="s">
        <v>41</v>
      </c>
      <c r="C307" s="24">
        <v>58.91</v>
      </c>
    </row>
    <row r="308" spans="1:3" x14ac:dyDescent="0.2">
      <c r="A308" s="26" t="s">
        <v>9</v>
      </c>
      <c r="B308" s="24" t="s">
        <v>41</v>
      </c>
      <c r="C308" s="24">
        <v>58.91</v>
      </c>
    </row>
    <row r="309" spans="1:3" x14ac:dyDescent="0.2">
      <c r="A309" s="26" t="s">
        <v>9</v>
      </c>
      <c r="B309" s="24" t="s">
        <v>41</v>
      </c>
      <c r="C309" s="24">
        <v>58.91</v>
      </c>
    </row>
    <row r="310" spans="1:3" x14ac:dyDescent="0.2">
      <c r="A310" s="26" t="s">
        <v>9</v>
      </c>
      <c r="B310" s="24" t="s">
        <v>41</v>
      </c>
      <c r="C310" s="24">
        <v>58.91</v>
      </c>
    </row>
    <row r="311" spans="1:3" x14ac:dyDescent="0.2">
      <c r="A311" s="26" t="s">
        <v>9</v>
      </c>
      <c r="B311" s="24" t="s">
        <v>41</v>
      </c>
      <c r="C311" s="24">
        <v>58.91</v>
      </c>
    </row>
    <row r="312" spans="1:3" x14ac:dyDescent="0.2">
      <c r="A312" s="26" t="s">
        <v>9</v>
      </c>
      <c r="B312" s="24" t="s">
        <v>41</v>
      </c>
      <c r="C312" s="24">
        <v>58.91</v>
      </c>
    </row>
    <row r="313" spans="1:3" x14ac:dyDescent="0.2">
      <c r="A313" s="26" t="s">
        <v>9</v>
      </c>
      <c r="B313" s="24" t="s">
        <v>41</v>
      </c>
      <c r="C313" s="24">
        <v>58.91</v>
      </c>
    </row>
    <row r="314" spans="1:3" x14ac:dyDescent="0.2">
      <c r="A314" s="26" t="s">
        <v>9</v>
      </c>
      <c r="B314" s="24" t="s">
        <v>41</v>
      </c>
      <c r="C314" s="24">
        <v>58.91</v>
      </c>
    </row>
    <row r="315" spans="1:3" x14ac:dyDescent="0.2">
      <c r="A315" s="26" t="s">
        <v>9</v>
      </c>
      <c r="B315" s="24" t="s">
        <v>41</v>
      </c>
      <c r="C315" s="24">
        <v>58.91</v>
      </c>
    </row>
    <row r="316" spans="1:3" x14ac:dyDescent="0.2">
      <c r="A316" s="26" t="s">
        <v>9</v>
      </c>
      <c r="B316" s="24" t="s">
        <v>41</v>
      </c>
      <c r="C316" s="24">
        <v>58.91</v>
      </c>
    </row>
    <row r="317" spans="1:3" x14ac:dyDescent="0.2">
      <c r="A317" s="26" t="s">
        <v>9</v>
      </c>
      <c r="B317" s="24" t="s">
        <v>41</v>
      </c>
      <c r="C317" s="24">
        <v>58.91</v>
      </c>
    </row>
    <row r="318" spans="1:3" x14ac:dyDescent="0.2">
      <c r="A318" s="26" t="s">
        <v>9</v>
      </c>
      <c r="B318" s="24" t="s">
        <v>41</v>
      </c>
      <c r="C318" s="24">
        <v>58.91</v>
      </c>
    </row>
    <row r="319" spans="1:3" x14ac:dyDescent="0.2">
      <c r="A319" s="26" t="s">
        <v>9</v>
      </c>
      <c r="B319" s="24" t="s">
        <v>41</v>
      </c>
      <c r="C319" s="24">
        <v>58.91</v>
      </c>
    </row>
    <row r="320" spans="1:3" x14ac:dyDescent="0.2">
      <c r="A320" s="26" t="s">
        <v>9</v>
      </c>
      <c r="B320" s="24" t="s">
        <v>41</v>
      </c>
      <c r="C320" s="24">
        <v>58.91</v>
      </c>
    </row>
    <row r="321" spans="1:3" x14ac:dyDescent="0.2">
      <c r="A321" s="26" t="s">
        <v>9</v>
      </c>
      <c r="B321" s="24" t="s">
        <v>41</v>
      </c>
      <c r="C321" s="24">
        <v>58.91</v>
      </c>
    </row>
    <row r="322" spans="1:3" x14ac:dyDescent="0.2">
      <c r="A322" s="26" t="s">
        <v>9</v>
      </c>
      <c r="B322" s="24" t="s">
        <v>41</v>
      </c>
      <c r="C322" s="24">
        <v>58.91</v>
      </c>
    </row>
    <row r="323" spans="1:3" x14ac:dyDescent="0.2">
      <c r="A323" s="26" t="s">
        <v>9</v>
      </c>
      <c r="B323" s="24" t="s">
        <v>41</v>
      </c>
      <c r="C323" s="24">
        <v>58.91</v>
      </c>
    </row>
    <row r="324" spans="1:3" x14ac:dyDescent="0.2">
      <c r="A324" s="26" t="s">
        <v>9</v>
      </c>
      <c r="B324" s="24" t="s">
        <v>41</v>
      </c>
      <c r="C324" s="24">
        <v>58.91</v>
      </c>
    </row>
    <row r="325" spans="1:3" x14ac:dyDescent="0.2">
      <c r="A325" s="26" t="s">
        <v>9</v>
      </c>
      <c r="B325" s="24" t="s">
        <v>41</v>
      </c>
      <c r="C325" s="24">
        <v>58.91</v>
      </c>
    </row>
    <row r="326" spans="1:3" x14ac:dyDescent="0.2">
      <c r="A326" s="26" t="s">
        <v>9</v>
      </c>
      <c r="B326" s="24" t="s">
        <v>41</v>
      </c>
      <c r="C326" s="24">
        <v>58.91</v>
      </c>
    </row>
    <row r="327" spans="1:3" x14ac:dyDescent="0.2">
      <c r="A327" s="26" t="s">
        <v>9</v>
      </c>
      <c r="B327" s="24" t="s">
        <v>42</v>
      </c>
      <c r="C327" s="24">
        <v>594.74</v>
      </c>
    </row>
    <row r="328" spans="1:3" x14ac:dyDescent="0.2">
      <c r="A328" s="26" t="s">
        <v>9</v>
      </c>
      <c r="B328" s="24" t="s">
        <v>42</v>
      </c>
      <c r="C328" s="24">
        <v>581.9</v>
      </c>
    </row>
    <row r="329" spans="1:3" x14ac:dyDescent="0.2">
      <c r="A329" s="26" t="s">
        <v>9</v>
      </c>
      <c r="B329" s="24" t="s">
        <v>42</v>
      </c>
      <c r="C329" s="24">
        <v>581.9</v>
      </c>
    </row>
    <row r="330" spans="1:3" x14ac:dyDescent="0.2">
      <c r="A330" s="26" t="s">
        <v>9</v>
      </c>
      <c r="B330" s="24" t="s">
        <v>42</v>
      </c>
      <c r="C330" s="24">
        <v>581.9</v>
      </c>
    </row>
    <row r="331" spans="1:3" x14ac:dyDescent="0.2">
      <c r="A331" s="26" t="s">
        <v>9</v>
      </c>
      <c r="B331" s="24" t="s">
        <v>42</v>
      </c>
      <c r="C331" s="24">
        <v>581.9</v>
      </c>
    </row>
    <row r="332" spans="1:3" x14ac:dyDescent="0.2">
      <c r="A332" s="26" t="s">
        <v>9</v>
      </c>
      <c r="B332" s="24" t="s">
        <v>42</v>
      </c>
      <c r="C332" s="24">
        <v>581.9</v>
      </c>
    </row>
    <row r="333" spans="1:3" x14ac:dyDescent="0.2">
      <c r="A333" s="26" t="s">
        <v>9</v>
      </c>
      <c r="B333" s="24" t="s">
        <v>43</v>
      </c>
      <c r="C333" s="24">
        <v>1173</v>
      </c>
    </row>
    <row r="334" spans="1:3" x14ac:dyDescent="0.2">
      <c r="A334" s="26" t="s">
        <v>9</v>
      </c>
      <c r="B334" s="24" t="s">
        <v>43</v>
      </c>
      <c r="C334" s="24">
        <v>1173</v>
      </c>
    </row>
    <row r="335" spans="1:3" x14ac:dyDescent="0.2">
      <c r="A335" s="26" t="s">
        <v>9</v>
      </c>
      <c r="B335" s="24" t="s">
        <v>43</v>
      </c>
      <c r="C335" s="24">
        <v>1173</v>
      </c>
    </row>
    <row r="336" spans="1:3" x14ac:dyDescent="0.2">
      <c r="A336" s="26" t="s">
        <v>9</v>
      </c>
      <c r="B336" s="24" t="s">
        <v>43</v>
      </c>
      <c r="C336" s="24">
        <v>1173</v>
      </c>
    </row>
    <row r="337" spans="1:3" x14ac:dyDescent="0.2">
      <c r="A337" s="26" t="s">
        <v>9</v>
      </c>
      <c r="B337" s="24" t="s">
        <v>43</v>
      </c>
      <c r="C337" s="24">
        <v>1173</v>
      </c>
    </row>
    <row r="338" spans="1:3" x14ac:dyDescent="0.2">
      <c r="A338" s="26" t="s">
        <v>9</v>
      </c>
      <c r="B338" s="24" t="s">
        <v>43</v>
      </c>
      <c r="C338" s="24">
        <v>1173</v>
      </c>
    </row>
    <row r="339" spans="1:3" x14ac:dyDescent="0.2">
      <c r="A339" s="26" t="s">
        <v>9</v>
      </c>
      <c r="B339" s="24" t="s">
        <v>43</v>
      </c>
      <c r="C339" s="24">
        <v>1173</v>
      </c>
    </row>
    <row r="340" spans="1:3" x14ac:dyDescent="0.2">
      <c r="A340" s="26" t="s">
        <v>9</v>
      </c>
      <c r="B340" s="24" t="s">
        <v>43</v>
      </c>
      <c r="C340" s="24">
        <v>1173</v>
      </c>
    </row>
    <row r="341" spans="1:3" x14ac:dyDescent="0.2">
      <c r="A341" s="26" t="s">
        <v>9</v>
      </c>
      <c r="B341" s="24" t="s">
        <v>43</v>
      </c>
      <c r="C341" s="24">
        <v>1173</v>
      </c>
    </row>
    <row r="342" spans="1:3" x14ac:dyDescent="0.2">
      <c r="A342" s="26" t="s">
        <v>9</v>
      </c>
      <c r="B342" s="24" t="s">
        <v>43</v>
      </c>
      <c r="C342" s="24">
        <v>1173</v>
      </c>
    </row>
    <row r="343" spans="1:3" x14ac:dyDescent="0.2">
      <c r="A343" s="26" t="s">
        <v>9</v>
      </c>
      <c r="B343" s="24" t="s">
        <v>43</v>
      </c>
      <c r="C343" s="24">
        <v>1173</v>
      </c>
    </row>
    <row r="344" spans="1:3" x14ac:dyDescent="0.2">
      <c r="A344" s="26" t="s">
        <v>9</v>
      </c>
      <c r="B344" s="24" t="s">
        <v>43</v>
      </c>
      <c r="C344" s="24">
        <v>1173</v>
      </c>
    </row>
    <row r="345" spans="1:3" x14ac:dyDescent="0.2">
      <c r="A345" s="26" t="s">
        <v>9</v>
      </c>
      <c r="B345" s="24" t="s">
        <v>43</v>
      </c>
      <c r="C345" s="24">
        <v>1173</v>
      </c>
    </row>
    <row r="346" spans="1:3" x14ac:dyDescent="0.2">
      <c r="A346" s="26" t="s">
        <v>9</v>
      </c>
      <c r="B346" s="24" t="s">
        <v>43</v>
      </c>
      <c r="C346" s="24">
        <v>1173</v>
      </c>
    </row>
    <row r="347" spans="1:3" x14ac:dyDescent="0.2">
      <c r="A347" s="26" t="s">
        <v>9</v>
      </c>
      <c r="B347" s="24" t="s">
        <v>43</v>
      </c>
      <c r="C347" s="24">
        <v>1173</v>
      </c>
    </row>
    <row r="348" spans="1:3" x14ac:dyDescent="0.2">
      <c r="A348" s="26" t="s">
        <v>9</v>
      </c>
      <c r="B348" s="24" t="s">
        <v>43</v>
      </c>
      <c r="C348" s="24">
        <v>1173</v>
      </c>
    </row>
    <row r="349" spans="1:3" x14ac:dyDescent="0.2">
      <c r="A349" s="26" t="s">
        <v>9</v>
      </c>
      <c r="B349" s="24" t="s">
        <v>43</v>
      </c>
      <c r="C349" s="24">
        <v>1173</v>
      </c>
    </row>
    <row r="350" spans="1:3" x14ac:dyDescent="0.2">
      <c r="A350" s="26" t="s">
        <v>9</v>
      </c>
      <c r="B350" s="24" t="s">
        <v>43</v>
      </c>
      <c r="C350" s="24">
        <v>1173</v>
      </c>
    </row>
    <row r="351" spans="1:3" x14ac:dyDescent="0.2">
      <c r="A351" s="26" t="s">
        <v>9</v>
      </c>
      <c r="B351" s="24" t="s">
        <v>43</v>
      </c>
      <c r="C351" s="24">
        <v>1173</v>
      </c>
    </row>
    <row r="352" spans="1:3" x14ac:dyDescent="0.2">
      <c r="A352" s="26" t="s">
        <v>9</v>
      </c>
      <c r="B352" s="24" t="s">
        <v>43</v>
      </c>
      <c r="C352" s="24">
        <v>1173</v>
      </c>
    </row>
    <row r="353" spans="1:3" x14ac:dyDescent="0.2">
      <c r="A353" s="26" t="s">
        <v>9</v>
      </c>
      <c r="B353" s="24" t="s">
        <v>43</v>
      </c>
      <c r="C353" s="24">
        <v>1173</v>
      </c>
    </row>
    <row r="354" spans="1:3" x14ac:dyDescent="0.2">
      <c r="A354" s="26" t="s">
        <v>9</v>
      </c>
      <c r="B354" s="24" t="s">
        <v>43</v>
      </c>
      <c r="C354" s="24">
        <v>1173</v>
      </c>
    </row>
    <row r="355" spans="1:3" x14ac:dyDescent="0.2">
      <c r="A355" s="26" t="s">
        <v>9</v>
      </c>
      <c r="B355" s="24" t="s">
        <v>43</v>
      </c>
      <c r="C355" s="24">
        <v>1173</v>
      </c>
    </row>
    <row r="356" spans="1:3" x14ac:dyDescent="0.2">
      <c r="A356" s="26" t="s">
        <v>9</v>
      </c>
      <c r="B356" s="24" t="s">
        <v>43</v>
      </c>
      <c r="C356" s="24">
        <v>1173</v>
      </c>
    </row>
    <row r="357" spans="1:3" x14ac:dyDescent="0.2">
      <c r="A357" s="26" t="s">
        <v>9</v>
      </c>
      <c r="B357" s="24" t="s">
        <v>43</v>
      </c>
      <c r="C357" s="24">
        <v>1173</v>
      </c>
    </row>
    <row r="358" spans="1:3" x14ac:dyDescent="0.2">
      <c r="A358" s="26" t="s">
        <v>9</v>
      </c>
      <c r="B358" s="24" t="s">
        <v>43</v>
      </c>
      <c r="C358" s="24">
        <v>1173</v>
      </c>
    </row>
    <row r="359" spans="1:3" x14ac:dyDescent="0.2">
      <c r="A359" s="26" t="s">
        <v>9</v>
      </c>
      <c r="B359" s="24" t="s">
        <v>43</v>
      </c>
      <c r="C359" s="24">
        <v>1173</v>
      </c>
    </row>
    <row r="360" spans="1:3" x14ac:dyDescent="0.2">
      <c r="A360" s="26" t="s">
        <v>9</v>
      </c>
      <c r="B360" s="24" t="s">
        <v>43</v>
      </c>
      <c r="C360" s="24">
        <v>1173</v>
      </c>
    </row>
    <row r="361" spans="1:3" x14ac:dyDescent="0.2">
      <c r="A361" s="26" t="s">
        <v>9</v>
      </c>
      <c r="B361" s="24" t="s">
        <v>43</v>
      </c>
      <c r="C361" s="24">
        <v>1173</v>
      </c>
    </row>
    <row r="362" spans="1:3" x14ac:dyDescent="0.2">
      <c r="A362" s="26" t="s">
        <v>9</v>
      </c>
      <c r="B362" s="24" t="s">
        <v>43</v>
      </c>
      <c r="C362" s="24">
        <v>1173</v>
      </c>
    </row>
    <row r="363" spans="1:3" x14ac:dyDescent="0.2">
      <c r="A363" s="26" t="s">
        <v>9</v>
      </c>
      <c r="B363" s="24" t="s">
        <v>43</v>
      </c>
      <c r="C363" s="24">
        <v>1173</v>
      </c>
    </row>
    <row r="364" spans="1:3" x14ac:dyDescent="0.2">
      <c r="A364" s="26" t="s">
        <v>9</v>
      </c>
      <c r="B364" s="24" t="s">
        <v>43</v>
      </c>
      <c r="C364" s="24">
        <v>1173</v>
      </c>
    </row>
    <row r="365" spans="1:3" x14ac:dyDescent="0.2">
      <c r="A365" s="26" t="s">
        <v>9</v>
      </c>
      <c r="B365" s="24" t="s">
        <v>43</v>
      </c>
      <c r="C365" s="24">
        <v>1173</v>
      </c>
    </row>
    <row r="366" spans="1:3" x14ac:dyDescent="0.2">
      <c r="A366" s="26" t="s">
        <v>9</v>
      </c>
      <c r="B366" s="24" t="s">
        <v>43</v>
      </c>
      <c r="C366" s="24">
        <v>1173</v>
      </c>
    </row>
    <row r="367" spans="1:3" x14ac:dyDescent="0.2">
      <c r="A367" s="26" t="s">
        <v>9</v>
      </c>
      <c r="B367" s="24" t="s">
        <v>43</v>
      </c>
      <c r="C367" s="24">
        <v>1173</v>
      </c>
    </row>
    <row r="368" spans="1:3" x14ac:dyDescent="0.2">
      <c r="A368" s="26" t="s">
        <v>9</v>
      </c>
      <c r="B368" s="24" t="s">
        <v>43</v>
      </c>
      <c r="C368" s="24">
        <v>1173</v>
      </c>
    </row>
    <row r="369" spans="1:3" x14ac:dyDescent="0.2">
      <c r="A369" s="26" t="s">
        <v>9</v>
      </c>
      <c r="B369" s="24" t="s">
        <v>43</v>
      </c>
      <c r="C369" s="24">
        <v>1173</v>
      </c>
    </row>
    <row r="370" spans="1:3" x14ac:dyDescent="0.2">
      <c r="A370" s="26" t="s">
        <v>9</v>
      </c>
      <c r="B370" s="24" t="s">
        <v>43</v>
      </c>
      <c r="C370" s="24">
        <v>1173</v>
      </c>
    </row>
    <row r="371" spans="1:3" x14ac:dyDescent="0.2">
      <c r="A371" s="26" t="s">
        <v>9</v>
      </c>
      <c r="B371" s="24" t="s">
        <v>43</v>
      </c>
      <c r="C371" s="24">
        <v>1173</v>
      </c>
    </row>
    <row r="372" spans="1:3" x14ac:dyDescent="0.2">
      <c r="A372" s="26" t="s">
        <v>9</v>
      </c>
      <c r="B372" s="24" t="s">
        <v>43</v>
      </c>
      <c r="C372" s="24">
        <v>1173</v>
      </c>
    </row>
    <row r="373" spans="1:3" x14ac:dyDescent="0.2">
      <c r="A373" s="26" t="s">
        <v>9</v>
      </c>
      <c r="B373" s="24" t="s">
        <v>43</v>
      </c>
      <c r="C373" s="24">
        <v>1030.54</v>
      </c>
    </row>
    <row r="374" spans="1:3" x14ac:dyDescent="0.2">
      <c r="A374" s="26" t="s">
        <v>9</v>
      </c>
      <c r="B374" s="24" t="s">
        <v>43</v>
      </c>
      <c r="C374" s="24">
        <v>1030.54</v>
      </c>
    </row>
    <row r="375" spans="1:3" x14ac:dyDescent="0.2">
      <c r="A375" s="26" t="s">
        <v>9</v>
      </c>
      <c r="B375" s="24" t="s">
        <v>43</v>
      </c>
      <c r="C375" s="24">
        <v>1030.54</v>
      </c>
    </row>
    <row r="376" spans="1:3" x14ac:dyDescent="0.2">
      <c r="A376" s="26" t="s">
        <v>9</v>
      </c>
      <c r="B376" s="24" t="s">
        <v>17</v>
      </c>
      <c r="C376" s="24">
        <v>575</v>
      </c>
    </row>
    <row r="377" spans="1:3" x14ac:dyDescent="0.2">
      <c r="A377" s="26" t="s">
        <v>9</v>
      </c>
      <c r="B377" s="24" t="s">
        <v>17</v>
      </c>
      <c r="C377" s="24">
        <v>575</v>
      </c>
    </row>
    <row r="378" spans="1:3" x14ac:dyDescent="0.2">
      <c r="A378" s="26" t="s">
        <v>9</v>
      </c>
      <c r="B378" s="24" t="s">
        <v>17</v>
      </c>
      <c r="C378" s="24">
        <v>575</v>
      </c>
    </row>
    <row r="379" spans="1:3" x14ac:dyDescent="0.2">
      <c r="A379" s="26" t="s">
        <v>9</v>
      </c>
      <c r="B379" s="24" t="s">
        <v>17</v>
      </c>
      <c r="C379" s="24">
        <v>575</v>
      </c>
    </row>
    <row r="380" spans="1:3" x14ac:dyDescent="0.2">
      <c r="A380" s="26" t="s">
        <v>9</v>
      </c>
      <c r="B380" s="24" t="s">
        <v>17</v>
      </c>
      <c r="C380" s="24">
        <v>575</v>
      </c>
    </row>
    <row r="381" spans="1:3" x14ac:dyDescent="0.2">
      <c r="A381" s="26" t="s">
        <v>9</v>
      </c>
      <c r="B381" s="24" t="s">
        <v>17</v>
      </c>
      <c r="C381" s="24">
        <v>575</v>
      </c>
    </row>
    <row r="382" spans="1:3" x14ac:dyDescent="0.2">
      <c r="A382" s="26" t="s">
        <v>9</v>
      </c>
      <c r="B382" s="24" t="s">
        <v>17</v>
      </c>
      <c r="C382" s="24">
        <v>575</v>
      </c>
    </row>
    <row r="383" spans="1:3" x14ac:dyDescent="0.2">
      <c r="A383" s="26" t="s">
        <v>9</v>
      </c>
      <c r="B383" s="24" t="s">
        <v>17</v>
      </c>
      <c r="C383" s="24">
        <v>575</v>
      </c>
    </row>
    <row r="384" spans="1:3" x14ac:dyDescent="0.2">
      <c r="A384" s="26" t="s">
        <v>9</v>
      </c>
      <c r="B384" s="24" t="s">
        <v>17</v>
      </c>
      <c r="C384" s="24">
        <v>575</v>
      </c>
    </row>
    <row r="385" spans="1:3" x14ac:dyDescent="0.2">
      <c r="A385" s="26" t="s">
        <v>9</v>
      </c>
      <c r="B385" s="24" t="s">
        <v>42</v>
      </c>
      <c r="C385" s="24">
        <v>569.02</v>
      </c>
    </row>
    <row r="386" spans="1:3" x14ac:dyDescent="0.2">
      <c r="A386" s="26" t="s">
        <v>9</v>
      </c>
      <c r="B386" s="24" t="s">
        <v>44</v>
      </c>
      <c r="C386" s="24">
        <v>773.89</v>
      </c>
    </row>
    <row r="387" spans="1:3" x14ac:dyDescent="0.2">
      <c r="A387" s="26" t="s">
        <v>9</v>
      </c>
      <c r="B387" s="24" t="s">
        <v>10</v>
      </c>
      <c r="C387" s="24">
        <v>1618.05</v>
      </c>
    </row>
    <row r="388" spans="1:3" x14ac:dyDescent="0.2">
      <c r="A388" s="26" t="s">
        <v>9</v>
      </c>
      <c r="B388" s="24" t="s">
        <v>43</v>
      </c>
      <c r="C388" s="24">
        <v>1173</v>
      </c>
    </row>
    <row r="389" spans="1:3" x14ac:dyDescent="0.2">
      <c r="A389" s="26" t="s">
        <v>9</v>
      </c>
      <c r="B389" s="24" t="s">
        <v>43</v>
      </c>
      <c r="C389" s="24">
        <v>1173</v>
      </c>
    </row>
    <row r="390" spans="1:3" x14ac:dyDescent="0.2">
      <c r="A390" s="26" t="s">
        <v>9</v>
      </c>
      <c r="B390" s="24" t="s">
        <v>43</v>
      </c>
      <c r="C390" s="24">
        <v>1173</v>
      </c>
    </row>
    <row r="391" spans="1:3" x14ac:dyDescent="0.2">
      <c r="A391" s="26" t="s">
        <v>9</v>
      </c>
      <c r="B391" s="24" t="s">
        <v>43</v>
      </c>
      <c r="C391" s="24">
        <v>1173</v>
      </c>
    </row>
    <row r="392" spans="1:3" x14ac:dyDescent="0.2">
      <c r="A392" s="26" t="s">
        <v>9</v>
      </c>
      <c r="B392" s="24" t="s">
        <v>43</v>
      </c>
      <c r="C392" s="24">
        <v>1173</v>
      </c>
    </row>
    <row r="393" spans="1:3" x14ac:dyDescent="0.2">
      <c r="A393" s="26" t="s">
        <v>9</v>
      </c>
      <c r="B393" s="24" t="s">
        <v>43</v>
      </c>
      <c r="C393" s="24">
        <v>1173</v>
      </c>
    </row>
    <row r="394" spans="1:3" x14ac:dyDescent="0.2">
      <c r="A394" s="26" t="s">
        <v>9</v>
      </c>
      <c r="B394" s="24" t="s">
        <v>43</v>
      </c>
      <c r="C394" s="24">
        <v>1173</v>
      </c>
    </row>
    <row r="395" spans="1:3" x14ac:dyDescent="0.2">
      <c r="A395" s="26" t="s">
        <v>9</v>
      </c>
      <c r="B395" s="24" t="s">
        <v>43</v>
      </c>
      <c r="C395" s="24">
        <v>1173</v>
      </c>
    </row>
    <row r="396" spans="1:3" x14ac:dyDescent="0.2">
      <c r="A396" s="26" t="s">
        <v>9</v>
      </c>
      <c r="B396" s="24" t="s">
        <v>43</v>
      </c>
      <c r="C396" s="24">
        <v>1173</v>
      </c>
    </row>
    <row r="397" spans="1:3" x14ac:dyDescent="0.2">
      <c r="A397" s="26" t="s">
        <v>9</v>
      </c>
      <c r="B397" s="24" t="s">
        <v>43</v>
      </c>
      <c r="C397" s="24">
        <v>1173</v>
      </c>
    </row>
    <row r="398" spans="1:3" x14ac:dyDescent="0.2">
      <c r="A398" s="26" t="s">
        <v>9</v>
      </c>
      <c r="B398" s="24" t="s">
        <v>43</v>
      </c>
      <c r="C398" s="24">
        <v>1173</v>
      </c>
    </row>
    <row r="399" spans="1:3" x14ac:dyDescent="0.2">
      <c r="A399" s="26" t="s">
        <v>9</v>
      </c>
      <c r="B399" s="24" t="s">
        <v>43</v>
      </c>
      <c r="C399" s="24">
        <v>1173</v>
      </c>
    </row>
    <row r="400" spans="1:3" x14ac:dyDescent="0.2">
      <c r="A400" s="26" t="s">
        <v>9</v>
      </c>
      <c r="B400" s="24" t="s">
        <v>43</v>
      </c>
      <c r="C400" s="24">
        <v>1173</v>
      </c>
    </row>
    <row r="401" spans="1:3" x14ac:dyDescent="0.2">
      <c r="A401" s="26" t="s">
        <v>9</v>
      </c>
      <c r="B401" s="24" t="s">
        <v>43</v>
      </c>
      <c r="C401" s="24">
        <v>1173</v>
      </c>
    </row>
    <row r="402" spans="1:3" x14ac:dyDescent="0.2">
      <c r="A402" s="26" t="s">
        <v>9</v>
      </c>
      <c r="B402" s="24" t="s">
        <v>43</v>
      </c>
      <c r="C402" s="24">
        <v>1173</v>
      </c>
    </row>
    <row r="403" spans="1:3" x14ac:dyDescent="0.2">
      <c r="A403" s="26" t="s">
        <v>9</v>
      </c>
      <c r="B403" s="24" t="s">
        <v>45</v>
      </c>
      <c r="C403" s="24">
        <v>1173</v>
      </c>
    </row>
    <row r="404" spans="1:3" x14ac:dyDescent="0.2">
      <c r="A404" s="26" t="s">
        <v>9</v>
      </c>
      <c r="B404" s="24" t="s">
        <v>46</v>
      </c>
      <c r="C404" s="24">
        <v>339.25</v>
      </c>
    </row>
    <row r="405" spans="1:3" x14ac:dyDescent="0.2">
      <c r="A405" s="26" t="s">
        <v>9</v>
      </c>
      <c r="B405" s="24" t="s">
        <v>46</v>
      </c>
      <c r="C405" s="24">
        <v>339.25</v>
      </c>
    </row>
    <row r="406" spans="1:3" x14ac:dyDescent="0.2">
      <c r="A406" s="26" t="s">
        <v>9</v>
      </c>
      <c r="B406" s="24" t="s">
        <v>46</v>
      </c>
      <c r="C406" s="24">
        <v>339.25</v>
      </c>
    </row>
    <row r="407" spans="1:3" x14ac:dyDescent="0.2">
      <c r="A407" s="26" t="s">
        <v>9</v>
      </c>
      <c r="B407" s="24" t="s">
        <v>46</v>
      </c>
      <c r="C407" s="24">
        <v>339.25</v>
      </c>
    </row>
    <row r="408" spans="1:3" x14ac:dyDescent="0.2">
      <c r="A408" s="26" t="s">
        <v>9</v>
      </c>
      <c r="B408" s="24" t="s">
        <v>46</v>
      </c>
      <c r="C408" s="24">
        <v>339.25</v>
      </c>
    </row>
    <row r="409" spans="1:3" x14ac:dyDescent="0.2">
      <c r="A409" s="26" t="s">
        <v>9</v>
      </c>
      <c r="B409" s="24" t="s">
        <v>46</v>
      </c>
      <c r="C409" s="24">
        <v>339.25</v>
      </c>
    </row>
    <row r="410" spans="1:3" x14ac:dyDescent="0.2">
      <c r="A410" s="26" t="s">
        <v>9</v>
      </c>
      <c r="B410" s="24" t="s">
        <v>46</v>
      </c>
      <c r="C410" s="24">
        <v>339.25</v>
      </c>
    </row>
    <row r="411" spans="1:3" x14ac:dyDescent="0.2">
      <c r="A411" s="26" t="s">
        <v>9</v>
      </c>
      <c r="B411" s="24" t="s">
        <v>46</v>
      </c>
      <c r="C411" s="24">
        <v>339.25</v>
      </c>
    </row>
    <row r="412" spans="1:3" x14ac:dyDescent="0.2">
      <c r="A412" s="26" t="s">
        <v>9</v>
      </c>
      <c r="B412" s="24" t="s">
        <v>46</v>
      </c>
      <c r="C412" s="24">
        <v>339.25</v>
      </c>
    </row>
    <row r="413" spans="1:3" x14ac:dyDescent="0.2">
      <c r="A413" s="26" t="s">
        <v>9</v>
      </c>
      <c r="B413" s="24" t="s">
        <v>46</v>
      </c>
      <c r="C413" s="24">
        <v>339.25</v>
      </c>
    </row>
    <row r="414" spans="1:3" x14ac:dyDescent="0.2">
      <c r="A414" s="26" t="s">
        <v>9</v>
      </c>
      <c r="B414" s="24" t="s">
        <v>46</v>
      </c>
      <c r="C414" s="24">
        <v>339.25</v>
      </c>
    </row>
    <row r="415" spans="1:3" x14ac:dyDescent="0.2">
      <c r="A415" s="26" t="s">
        <v>9</v>
      </c>
      <c r="B415" s="24" t="s">
        <v>46</v>
      </c>
      <c r="C415" s="24">
        <v>339.25</v>
      </c>
    </row>
    <row r="416" spans="1:3" x14ac:dyDescent="0.2">
      <c r="A416" s="26" t="s">
        <v>9</v>
      </c>
      <c r="B416" s="24" t="s">
        <v>46</v>
      </c>
      <c r="C416" s="24">
        <v>339.25</v>
      </c>
    </row>
    <row r="417" spans="1:3" x14ac:dyDescent="0.2">
      <c r="A417" s="26" t="s">
        <v>9</v>
      </c>
      <c r="B417" s="24" t="s">
        <v>46</v>
      </c>
      <c r="C417" s="24">
        <v>339.25</v>
      </c>
    </row>
    <row r="418" spans="1:3" x14ac:dyDescent="0.2">
      <c r="A418" s="26" t="s">
        <v>9</v>
      </c>
      <c r="B418" s="24" t="s">
        <v>46</v>
      </c>
      <c r="C418" s="24">
        <v>339.25</v>
      </c>
    </row>
    <row r="419" spans="1:3" x14ac:dyDescent="0.2">
      <c r="A419" s="26" t="s">
        <v>9</v>
      </c>
      <c r="B419" s="24" t="s">
        <v>46</v>
      </c>
      <c r="C419" s="24">
        <v>339.25</v>
      </c>
    </row>
    <row r="420" spans="1:3" x14ac:dyDescent="0.2">
      <c r="A420" s="26" t="s">
        <v>9</v>
      </c>
      <c r="B420" s="24" t="s">
        <v>46</v>
      </c>
      <c r="C420" s="24">
        <v>339.25</v>
      </c>
    </row>
    <row r="421" spans="1:3" x14ac:dyDescent="0.2">
      <c r="A421" s="26" t="s">
        <v>9</v>
      </c>
      <c r="B421" s="24" t="s">
        <v>46</v>
      </c>
      <c r="C421" s="24">
        <v>339.25</v>
      </c>
    </row>
    <row r="422" spans="1:3" x14ac:dyDescent="0.2">
      <c r="A422" s="26" t="s">
        <v>9</v>
      </c>
      <c r="B422" s="24" t="s">
        <v>46</v>
      </c>
      <c r="C422" s="24">
        <v>339.25</v>
      </c>
    </row>
    <row r="423" spans="1:3" x14ac:dyDescent="0.2">
      <c r="A423" s="26" t="s">
        <v>9</v>
      </c>
      <c r="B423" s="24" t="s">
        <v>46</v>
      </c>
      <c r="C423" s="24">
        <v>339.25</v>
      </c>
    </row>
    <row r="424" spans="1:3" x14ac:dyDescent="0.2">
      <c r="A424" s="26" t="s">
        <v>9</v>
      </c>
      <c r="B424" s="24" t="s">
        <v>46</v>
      </c>
      <c r="C424" s="24">
        <v>339.25</v>
      </c>
    </row>
    <row r="425" spans="1:3" x14ac:dyDescent="0.2">
      <c r="A425" s="26" t="s">
        <v>9</v>
      </c>
      <c r="B425" s="24" t="s">
        <v>47</v>
      </c>
      <c r="C425" s="24">
        <v>339.25</v>
      </c>
    </row>
    <row r="426" spans="1:3" x14ac:dyDescent="0.2">
      <c r="A426" s="26" t="s">
        <v>9</v>
      </c>
      <c r="B426" s="24" t="s">
        <v>47</v>
      </c>
      <c r="C426" s="24">
        <v>339.25</v>
      </c>
    </row>
    <row r="427" spans="1:3" x14ac:dyDescent="0.2">
      <c r="A427" s="26" t="s">
        <v>9</v>
      </c>
      <c r="B427" s="24" t="s">
        <v>47</v>
      </c>
      <c r="C427" s="24">
        <v>339.25</v>
      </c>
    </row>
    <row r="428" spans="1:3" x14ac:dyDescent="0.2">
      <c r="A428" s="26" t="s">
        <v>9</v>
      </c>
      <c r="B428" s="24" t="s">
        <v>47</v>
      </c>
      <c r="C428" s="24">
        <v>339.25</v>
      </c>
    </row>
    <row r="429" spans="1:3" x14ac:dyDescent="0.2">
      <c r="A429" s="26" t="s">
        <v>9</v>
      </c>
      <c r="B429" s="24" t="s">
        <v>47</v>
      </c>
      <c r="C429" s="24">
        <v>339.25</v>
      </c>
    </row>
    <row r="430" spans="1:3" x14ac:dyDescent="0.2">
      <c r="A430" s="26" t="s">
        <v>9</v>
      </c>
      <c r="B430" s="24" t="s">
        <v>47</v>
      </c>
      <c r="C430" s="24">
        <v>339.25</v>
      </c>
    </row>
    <row r="431" spans="1:3" x14ac:dyDescent="0.2">
      <c r="A431" s="26" t="s">
        <v>9</v>
      </c>
      <c r="B431" s="24" t="s">
        <v>44</v>
      </c>
      <c r="C431" s="24">
        <v>810.75</v>
      </c>
    </row>
    <row r="432" spans="1:3" x14ac:dyDescent="0.2">
      <c r="A432" s="26" t="s">
        <v>9</v>
      </c>
      <c r="B432" s="24" t="s">
        <v>44</v>
      </c>
      <c r="C432" s="24">
        <v>810.75</v>
      </c>
    </row>
    <row r="433" spans="1:3" x14ac:dyDescent="0.2">
      <c r="A433" s="26" t="s">
        <v>9</v>
      </c>
      <c r="B433" s="24" t="s">
        <v>48</v>
      </c>
      <c r="C433" s="24">
        <v>1339.75</v>
      </c>
    </row>
    <row r="434" spans="1:3" x14ac:dyDescent="0.2">
      <c r="A434" s="26" t="s">
        <v>9</v>
      </c>
      <c r="B434" s="24" t="s">
        <v>48</v>
      </c>
      <c r="C434" s="24">
        <v>1339.75</v>
      </c>
    </row>
    <row r="435" spans="1:3" x14ac:dyDescent="0.2">
      <c r="A435" s="26" t="s">
        <v>9</v>
      </c>
      <c r="B435" s="24" t="s">
        <v>49</v>
      </c>
      <c r="C435" s="24">
        <v>1897.5</v>
      </c>
    </row>
    <row r="436" spans="1:3" x14ac:dyDescent="0.2">
      <c r="A436" s="26" t="s">
        <v>9</v>
      </c>
      <c r="B436" s="24" t="s">
        <v>42</v>
      </c>
      <c r="C436" s="24">
        <v>581.9</v>
      </c>
    </row>
    <row r="437" spans="1:3" x14ac:dyDescent="0.2">
      <c r="A437" s="26" t="s">
        <v>9</v>
      </c>
      <c r="B437" s="24" t="s">
        <v>43</v>
      </c>
      <c r="C437" s="24">
        <v>1173</v>
      </c>
    </row>
    <row r="438" spans="1:3" x14ac:dyDescent="0.2">
      <c r="A438" s="26" t="s">
        <v>9</v>
      </c>
      <c r="B438" s="24" t="s">
        <v>50</v>
      </c>
      <c r="C438" s="24">
        <v>1846.9</v>
      </c>
    </row>
    <row r="439" spans="1:3" x14ac:dyDescent="0.2">
      <c r="A439" s="26" t="s">
        <v>9</v>
      </c>
      <c r="B439" s="24" t="s">
        <v>50</v>
      </c>
      <c r="C439" s="24">
        <v>1846.9</v>
      </c>
    </row>
    <row r="440" spans="1:3" x14ac:dyDescent="0.2">
      <c r="A440" s="26" t="s">
        <v>9</v>
      </c>
      <c r="B440" s="24" t="s">
        <v>50</v>
      </c>
      <c r="C440" s="24">
        <v>1846.9</v>
      </c>
    </row>
    <row r="441" spans="1:3" x14ac:dyDescent="0.2">
      <c r="A441" s="26" t="s">
        <v>9</v>
      </c>
      <c r="B441" s="24" t="s">
        <v>50</v>
      </c>
      <c r="C441" s="24">
        <v>1846.9</v>
      </c>
    </row>
    <row r="442" spans="1:3" x14ac:dyDescent="0.2">
      <c r="A442" s="26" t="s">
        <v>9</v>
      </c>
      <c r="B442" s="24" t="s">
        <v>29</v>
      </c>
      <c r="C442" s="24">
        <v>391</v>
      </c>
    </row>
    <row r="443" spans="1:3" x14ac:dyDescent="0.2">
      <c r="A443" s="26" t="s">
        <v>9</v>
      </c>
      <c r="B443" s="24" t="s">
        <v>51</v>
      </c>
      <c r="C443" s="24">
        <v>1624.95</v>
      </c>
    </row>
    <row r="444" spans="1:3" x14ac:dyDescent="0.2">
      <c r="A444" s="26" t="s">
        <v>9</v>
      </c>
      <c r="B444" s="24" t="s">
        <v>52</v>
      </c>
      <c r="C444" s="24">
        <v>2800.02</v>
      </c>
    </row>
    <row r="445" spans="1:3" x14ac:dyDescent="0.2">
      <c r="A445" s="26" t="s">
        <v>9</v>
      </c>
      <c r="B445" s="24" t="s">
        <v>52</v>
      </c>
      <c r="C445" s="24">
        <v>2800.02</v>
      </c>
    </row>
    <row r="446" spans="1:3" x14ac:dyDescent="0.2">
      <c r="A446" s="26" t="s">
        <v>9</v>
      </c>
      <c r="B446" s="24" t="s">
        <v>52</v>
      </c>
      <c r="C446" s="24">
        <v>2800.02</v>
      </c>
    </row>
    <row r="447" spans="1:3" x14ac:dyDescent="0.2">
      <c r="A447" s="26" t="s">
        <v>9</v>
      </c>
      <c r="B447" s="24" t="s">
        <v>52</v>
      </c>
      <c r="C447" s="24">
        <v>2800.02</v>
      </c>
    </row>
    <row r="448" spans="1:3" x14ac:dyDescent="0.2">
      <c r="A448" s="26" t="s">
        <v>9</v>
      </c>
      <c r="B448" s="24" t="s">
        <v>52</v>
      </c>
      <c r="C448" s="24">
        <v>2800.02</v>
      </c>
    </row>
    <row r="449" spans="1:3" x14ac:dyDescent="0.2">
      <c r="A449" s="26" t="s">
        <v>9</v>
      </c>
      <c r="B449" s="24" t="s">
        <v>53</v>
      </c>
      <c r="C449" s="24">
        <v>6000</v>
      </c>
    </row>
    <row r="450" spans="1:3" ht="25.5" x14ac:dyDescent="0.2">
      <c r="A450" s="26" t="s">
        <v>9</v>
      </c>
      <c r="B450" s="24" t="s">
        <v>54</v>
      </c>
      <c r="C450" s="24">
        <v>12000</v>
      </c>
    </row>
    <row r="451" spans="1:3" x14ac:dyDescent="0.2">
      <c r="A451" s="26" t="s">
        <v>9</v>
      </c>
      <c r="B451" s="24" t="s">
        <v>55</v>
      </c>
      <c r="C451" s="24">
        <v>3525</v>
      </c>
    </row>
    <row r="452" spans="1:3" ht="25.5" x14ac:dyDescent="0.2">
      <c r="A452" s="26" t="s">
        <v>9</v>
      </c>
      <c r="B452" s="24" t="s">
        <v>56</v>
      </c>
      <c r="C452" s="24">
        <v>2347.83</v>
      </c>
    </row>
    <row r="453" spans="1:3" ht="25.5" x14ac:dyDescent="0.2">
      <c r="A453" s="26" t="s">
        <v>9</v>
      </c>
      <c r="B453" s="24" t="s">
        <v>56</v>
      </c>
      <c r="C453" s="24">
        <v>2347.83</v>
      </c>
    </row>
    <row r="454" spans="1:3" ht="25.5" x14ac:dyDescent="0.2">
      <c r="A454" s="26" t="s">
        <v>9</v>
      </c>
      <c r="B454" s="24" t="s">
        <v>56</v>
      </c>
      <c r="C454" s="24">
        <v>2347.83</v>
      </c>
    </row>
    <row r="455" spans="1:3" ht="25.5" x14ac:dyDescent="0.2">
      <c r="A455" s="26" t="s">
        <v>9</v>
      </c>
      <c r="B455" s="24" t="s">
        <v>56</v>
      </c>
      <c r="C455" s="24">
        <v>2347.83</v>
      </c>
    </row>
    <row r="456" spans="1:3" ht="25.5" x14ac:dyDescent="0.2">
      <c r="A456" s="26" t="s">
        <v>9</v>
      </c>
      <c r="B456" s="24" t="s">
        <v>56</v>
      </c>
      <c r="C456" s="24">
        <v>2347.83</v>
      </c>
    </row>
    <row r="457" spans="1:3" ht="25.5" x14ac:dyDescent="0.2">
      <c r="A457" s="26" t="s">
        <v>9</v>
      </c>
      <c r="B457" s="24" t="s">
        <v>56</v>
      </c>
      <c r="C457" s="24">
        <v>2346.83</v>
      </c>
    </row>
    <row r="458" spans="1:3" ht="25.5" x14ac:dyDescent="0.2">
      <c r="A458" s="26" t="s">
        <v>9</v>
      </c>
      <c r="B458" s="24" t="s">
        <v>56</v>
      </c>
      <c r="C458" s="24">
        <v>2347.9499999999998</v>
      </c>
    </row>
    <row r="459" spans="1:3" ht="15" customHeight="1" x14ac:dyDescent="0.2">
      <c r="A459" s="26" t="s">
        <v>9</v>
      </c>
      <c r="B459" s="24" t="s">
        <v>57</v>
      </c>
      <c r="C459" s="24">
        <v>188.83</v>
      </c>
    </row>
    <row r="460" spans="1:3" ht="15" customHeight="1" x14ac:dyDescent="0.2">
      <c r="A460" s="26" t="s">
        <v>9</v>
      </c>
      <c r="B460" s="24" t="s">
        <v>58</v>
      </c>
      <c r="C460" s="24">
        <v>188.83</v>
      </c>
    </row>
    <row r="461" spans="1:3" ht="15" customHeight="1" x14ac:dyDescent="0.2">
      <c r="A461" s="26" t="s">
        <v>9</v>
      </c>
      <c r="B461" s="24" t="s">
        <v>58</v>
      </c>
      <c r="C461" s="24">
        <v>188.83</v>
      </c>
    </row>
    <row r="462" spans="1:3" ht="15" customHeight="1" x14ac:dyDescent="0.2">
      <c r="A462" s="26" t="s">
        <v>9</v>
      </c>
      <c r="B462" s="24" t="s">
        <v>58</v>
      </c>
      <c r="C462" s="24">
        <v>188.83</v>
      </c>
    </row>
    <row r="463" spans="1:3" ht="15" customHeight="1" x14ac:dyDescent="0.2">
      <c r="A463" s="26" t="s">
        <v>9</v>
      </c>
      <c r="B463" s="24" t="s">
        <v>58</v>
      </c>
      <c r="C463" s="24">
        <v>188.83</v>
      </c>
    </row>
    <row r="464" spans="1:3" ht="15" customHeight="1" x14ac:dyDescent="0.2">
      <c r="A464" s="26" t="s">
        <v>9</v>
      </c>
      <c r="B464" s="24" t="s">
        <v>58</v>
      </c>
      <c r="C464" s="24">
        <v>188.83</v>
      </c>
    </row>
    <row r="465" spans="1:3" ht="15" customHeight="1" x14ac:dyDescent="0.2">
      <c r="A465" s="26" t="s">
        <v>9</v>
      </c>
      <c r="B465" s="24" t="s">
        <v>58</v>
      </c>
      <c r="C465" s="24">
        <v>188.83</v>
      </c>
    </row>
    <row r="466" spans="1:3" ht="15" customHeight="1" x14ac:dyDescent="0.2">
      <c r="A466" s="26" t="s">
        <v>9</v>
      </c>
      <c r="B466" s="24" t="s">
        <v>58</v>
      </c>
      <c r="C466" s="24">
        <v>188.83</v>
      </c>
    </row>
    <row r="467" spans="1:3" ht="15" customHeight="1" x14ac:dyDescent="0.2">
      <c r="A467" s="26" t="s">
        <v>9</v>
      </c>
      <c r="B467" s="24" t="s">
        <v>58</v>
      </c>
      <c r="C467" s="24">
        <v>188.83</v>
      </c>
    </row>
    <row r="468" spans="1:3" ht="15" customHeight="1" x14ac:dyDescent="0.2">
      <c r="A468" s="26" t="s">
        <v>9</v>
      </c>
      <c r="B468" s="24" t="s">
        <v>58</v>
      </c>
      <c r="C468" s="24">
        <v>188.83</v>
      </c>
    </row>
    <row r="469" spans="1:3" ht="15" customHeight="1" x14ac:dyDescent="0.2">
      <c r="A469" s="26" t="s">
        <v>9</v>
      </c>
      <c r="B469" s="24" t="s">
        <v>58</v>
      </c>
      <c r="C469" s="24">
        <v>188.83</v>
      </c>
    </row>
    <row r="470" spans="1:3" ht="15" customHeight="1" x14ac:dyDescent="0.2">
      <c r="A470" s="26" t="s">
        <v>9</v>
      </c>
      <c r="B470" s="24" t="s">
        <v>58</v>
      </c>
      <c r="C470" s="24">
        <v>188.83</v>
      </c>
    </row>
    <row r="471" spans="1:3" ht="15" customHeight="1" x14ac:dyDescent="0.2">
      <c r="A471" s="26" t="s">
        <v>9</v>
      </c>
      <c r="B471" s="24" t="s">
        <v>58</v>
      </c>
      <c r="C471" s="24">
        <v>188.83</v>
      </c>
    </row>
    <row r="472" spans="1:3" ht="15" customHeight="1" x14ac:dyDescent="0.2">
      <c r="A472" s="26" t="s">
        <v>9</v>
      </c>
      <c r="B472" s="24" t="s">
        <v>58</v>
      </c>
      <c r="C472" s="24">
        <v>188.83</v>
      </c>
    </row>
    <row r="473" spans="1:3" ht="15" customHeight="1" x14ac:dyDescent="0.2">
      <c r="A473" s="26" t="s">
        <v>9</v>
      </c>
      <c r="B473" s="24" t="s">
        <v>58</v>
      </c>
      <c r="C473" s="24">
        <v>188.83</v>
      </c>
    </row>
    <row r="474" spans="1:3" ht="15" customHeight="1" x14ac:dyDescent="0.2">
      <c r="A474" s="26" t="s">
        <v>9</v>
      </c>
      <c r="B474" s="24" t="s">
        <v>58</v>
      </c>
      <c r="C474" s="24">
        <v>188.83</v>
      </c>
    </row>
    <row r="475" spans="1:3" ht="15" customHeight="1" x14ac:dyDescent="0.2">
      <c r="A475" s="26" t="s">
        <v>9</v>
      </c>
      <c r="B475" s="24" t="s">
        <v>58</v>
      </c>
      <c r="C475" s="24">
        <v>188.83</v>
      </c>
    </row>
    <row r="476" spans="1:3" ht="15" customHeight="1" x14ac:dyDescent="0.2">
      <c r="A476" s="26" t="s">
        <v>9</v>
      </c>
      <c r="B476" s="24" t="s">
        <v>58</v>
      </c>
      <c r="C476" s="24">
        <v>188.83</v>
      </c>
    </row>
    <row r="477" spans="1:3" ht="15" customHeight="1" x14ac:dyDescent="0.2">
      <c r="A477" s="26" t="s">
        <v>9</v>
      </c>
      <c r="B477" s="24" t="s">
        <v>58</v>
      </c>
      <c r="C477" s="24">
        <v>188.83</v>
      </c>
    </row>
    <row r="478" spans="1:3" ht="15" customHeight="1" x14ac:dyDescent="0.2">
      <c r="A478" s="26" t="s">
        <v>9</v>
      </c>
      <c r="B478" s="24" t="s">
        <v>58</v>
      </c>
      <c r="C478" s="24">
        <v>188.83</v>
      </c>
    </row>
    <row r="479" spans="1:3" ht="15" customHeight="1" x14ac:dyDescent="0.2">
      <c r="A479" s="26" t="s">
        <v>9</v>
      </c>
      <c r="B479" s="24" t="s">
        <v>58</v>
      </c>
      <c r="C479" s="24">
        <v>188.83</v>
      </c>
    </row>
    <row r="480" spans="1:3" ht="15" customHeight="1" x14ac:dyDescent="0.2">
      <c r="A480" s="26" t="s">
        <v>9</v>
      </c>
      <c r="B480" s="24" t="s">
        <v>58</v>
      </c>
      <c r="C480" s="24">
        <v>188.83</v>
      </c>
    </row>
    <row r="481" spans="1:3" ht="15" customHeight="1" x14ac:dyDescent="0.2">
      <c r="A481" s="26" t="s">
        <v>9</v>
      </c>
      <c r="B481" s="24" t="s">
        <v>58</v>
      </c>
      <c r="C481" s="24">
        <v>188.83</v>
      </c>
    </row>
    <row r="482" spans="1:3" ht="15" customHeight="1" x14ac:dyDescent="0.2">
      <c r="A482" s="26" t="s">
        <v>9</v>
      </c>
      <c r="B482" s="24" t="s">
        <v>58</v>
      </c>
      <c r="C482" s="24">
        <v>188.83</v>
      </c>
    </row>
    <row r="483" spans="1:3" ht="15" customHeight="1" x14ac:dyDescent="0.2">
      <c r="A483" s="26" t="s">
        <v>9</v>
      </c>
      <c r="B483" s="24" t="s">
        <v>58</v>
      </c>
      <c r="C483" s="24">
        <v>188.83</v>
      </c>
    </row>
    <row r="484" spans="1:3" ht="15" customHeight="1" x14ac:dyDescent="0.2">
      <c r="A484" s="26" t="s">
        <v>9</v>
      </c>
      <c r="B484" s="24" t="s">
        <v>58</v>
      </c>
      <c r="C484" s="24">
        <v>188.83</v>
      </c>
    </row>
    <row r="485" spans="1:3" ht="15" customHeight="1" x14ac:dyDescent="0.2">
      <c r="A485" s="26" t="s">
        <v>9</v>
      </c>
      <c r="B485" s="24" t="s">
        <v>58</v>
      </c>
      <c r="C485" s="24">
        <v>188.83</v>
      </c>
    </row>
    <row r="486" spans="1:3" ht="15" customHeight="1" x14ac:dyDescent="0.2">
      <c r="A486" s="26" t="s">
        <v>9</v>
      </c>
      <c r="B486" s="24" t="s">
        <v>58</v>
      </c>
      <c r="C486" s="24">
        <v>188.83</v>
      </c>
    </row>
    <row r="487" spans="1:3" ht="15" customHeight="1" x14ac:dyDescent="0.2">
      <c r="A487" s="26" t="s">
        <v>9</v>
      </c>
      <c r="B487" s="24" t="s">
        <v>58</v>
      </c>
      <c r="C487" s="24">
        <v>188.83</v>
      </c>
    </row>
    <row r="488" spans="1:3" ht="15" customHeight="1" x14ac:dyDescent="0.2">
      <c r="A488" s="26" t="s">
        <v>9</v>
      </c>
      <c r="B488" s="24" t="s">
        <v>58</v>
      </c>
      <c r="C488" s="24">
        <v>188.83</v>
      </c>
    </row>
    <row r="489" spans="1:3" ht="15" customHeight="1" x14ac:dyDescent="0.2">
      <c r="A489" s="26" t="s">
        <v>9</v>
      </c>
      <c r="B489" s="24" t="s">
        <v>58</v>
      </c>
      <c r="C489" s="24">
        <v>188.83</v>
      </c>
    </row>
    <row r="490" spans="1:3" ht="15" customHeight="1" x14ac:dyDescent="0.2">
      <c r="A490" s="26" t="s">
        <v>9</v>
      </c>
      <c r="B490" s="24" t="s">
        <v>58</v>
      </c>
      <c r="C490" s="24">
        <v>188.83</v>
      </c>
    </row>
    <row r="491" spans="1:3" ht="15" customHeight="1" x14ac:dyDescent="0.2">
      <c r="A491" s="26" t="s">
        <v>9</v>
      </c>
      <c r="B491" s="24" t="s">
        <v>58</v>
      </c>
      <c r="C491" s="24">
        <v>188.83</v>
      </c>
    </row>
    <row r="492" spans="1:3" ht="15" customHeight="1" x14ac:dyDescent="0.2">
      <c r="A492" s="26" t="s">
        <v>9</v>
      </c>
      <c r="B492" s="24" t="s">
        <v>58</v>
      </c>
      <c r="C492" s="24">
        <v>188.83</v>
      </c>
    </row>
    <row r="493" spans="1:3" ht="15" customHeight="1" x14ac:dyDescent="0.2">
      <c r="A493" s="26" t="s">
        <v>9</v>
      </c>
      <c r="B493" s="24" t="s">
        <v>58</v>
      </c>
      <c r="C493" s="24">
        <v>188.83</v>
      </c>
    </row>
    <row r="494" spans="1:3" ht="15" customHeight="1" x14ac:dyDescent="0.2">
      <c r="A494" s="26" t="s">
        <v>9</v>
      </c>
      <c r="B494" s="24" t="s">
        <v>58</v>
      </c>
      <c r="C494" s="24">
        <v>188.83</v>
      </c>
    </row>
    <row r="495" spans="1:3" ht="15" customHeight="1" x14ac:dyDescent="0.2">
      <c r="A495" s="26" t="s">
        <v>9</v>
      </c>
      <c r="B495" s="24" t="s">
        <v>58</v>
      </c>
      <c r="C495" s="24">
        <v>188.83</v>
      </c>
    </row>
    <row r="496" spans="1:3" ht="15" customHeight="1" x14ac:dyDescent="0.2">
      <c r="A496" s="26" t="s">
        <v>9</v>
      </c>
      <c r="B496" s="24" t="s">
        <v>58</v>
      </c>
      <c r="C496" s="24">
        <v>188.83</v>
      </c>
    </row>
    <row r="497" spans="1:3" ht="15" customHeight="1" x14ac:dyDescent="0.2">
      <c r="A497" s="26" t="s">
        <v>9</v>
      </c>
      <c r="B497" s="24" t="s">
        <v>58</v>
      </c>
      <c r="C497" s="24">
        <v>188.83</v>
      </c>
    </row>
    <row r="498" spans="1:3" ht="15" customHeight="1" x14ac:dyDescent="0.2">
      <c r="A498" s="26" t="s">
        <v>9</v>
      </c>
      <c r="B498" s="24" t="s">
        <v>58</v>
      </c>
      <c r="C498" s="24">
        <v>188.83</v>
      </c>
    </row>
    <row r="499" spans="1:3" ht="15" customHeight="1" x14ac:dyDescent="0.2">
      <c r="A499" s="26" t="s">
        <v>9</v>
      </c>
      <c r="B499" s="24" t="s">
        <v>58</v>
      </c>
      <c r="C499" s="24">
        <v>188.83</v>
      </c>
    </row>
    <row r="500" spans="1:3" ht="15" customHeight="1" x14ac:dyDescent="0.2">
      <c r="A500" s="26" t="s">
        <v>9</v>
      </c>
      <c r="B500" s="24" t="s">
        <v>58</v>
      </c>
      <c r="C500" s="24">
        <v>188.83</v>
      </c>
    </row>
    <row r="501" spans="1:3" ht="15" customHeight="1" x14ac:dyDescent="0.2">
      <c r="A501" s="26" t="s">
        <v>9</v>
      </c>
      <c r="B501" s="24" t="s">
        <v>58</v>
      </c>
      <c r="C501" s="24">
        <v>188.83</v>
      </c>
    </row>
    <row r="502" spans="1:3" ht="15" customHeight="1" x14ac:dyDescent="0.2">
      <c r="A502" s="26" t="s">
        <v>9</v>
      </c>
      <c r="B502" s="24" t="s">
        <v>58</v>
      </c>
      <c r="C502" s="24">
        <v>188.83</v>
      </c>
    </row>
    <row r="503" spans="1:3" ht="15" customHeight="1" x14ac:dyDescent="0.2">
      <c r="A503" s="26" t="s">
        <v>9</v>
      </c>
      <c r="B503" s="24" t="s">
        <v>58</v>
      </c>
      <c r="C503" s="24">
        <v>188.83</v>
      </c>
    </row>
    <row r="504" spans="1:3" ht="15" customHeight="1" x14ac:dyDescent="0.2">
      <c r="A504" s="26" t="s">
        <v>9</v>
      </c>
      <c r="B504" s="24" t="s">
        <v>58</v>
      </c>
      <c r="C504" s="24">
        <v>188.83</v>
      </c>
    </row>
    <row r="505" spans="1:3" ht="15" customHeight="1" x14ac:dyDescent="0.2">
      <c r="A505" s="26" t="s">
        <v>9</v>
      </c>
      <c r="B505" s="24" t="s">
        <v>58</v>
      </c>
      <c r="C505" s="24">
        <v>188.83</v>
      </c>
    </row>
    <row r="506" spans="1:3" ht="15" customHeight="1" x14ac:dyDescent="0.2">
      <c r="A506" s="26" t="s">
        <v>9</v>
      </c>
      <c r="B506" s="24" t="s">
        <v>58</v>
      </c>
      <c r="C506" s="24">
        <v>188.83</v>
      </c>
    </row>
    <row r="507" spans="1:3" ht="15" customHeight="1" x14ac:dyDescent="0.2">
      <c r="A507" s="26" t="s">
        <v>9</v>
      </c>
      <c r="B507" s="24" t="s">
        <v>58</v>
      </c>
      <c r="C507" s="24">
        <v>188.83</v>
      </c>
    </row>
    <row r="508" spans="1:3" ht="15" customHeight="1" x14ac:dyDescent="0.2">
      <c r="A508" s="26" t="s">
        <v>9</v>
      </c>
      <c r="B508" s="24" t="s">
        <v>58</v>
      </c>
      <c r="C508" s="24">
        <v>188.83</v>
      </c>
    </row>
    <row r="509" spans="1:3" ht="15" customHeight="1" x14ac:dyDescent="0.2">
      <c r="A509" s="26" t="s">
        <v>9</v>
      </c>
      <c r="B509" s="24" t="s">
        <v>58</v>
      </c>
      <c r="C509" s="24">
        <v>188.83</v>
      </c>
    </row>
    <row r="510" spans="1:3" ht="15" customHeight="1" x14ac:dyDescent="0.2">
      <c r="A510" s="26" t="s">
        <v>9</v>
      </c>
      <c r="B510" s="24" t="s">
        <v>58</v>
      </c>
      <c r="C510" s="24">
        <v>188.83</v>
      </c>
    </row>
    <row r="511" spans="1:3" ht="15" customHeight="1" x14ac:dyDescent="0.2">
      <c r="A511" s="26" t="s">
        <v>9</v>
      </c>
      <c r="B511" s="24" t="s">
        <v>58</v>
      </c>
      <c r="C511" s="24">
        <v>188.83</v>
      </c>
    </row>
    <row r="512" spans="1:3" ht="15" customHeight="1" x14ac:dyDescent="0.2">
      <c r="A512" s="26" t="s">
        <v>9</v>
      </c>
      <c r="B512" s="24" t="s">
        <v>58</v>
      </c>
      <c r="C512" s="24">
        <v>188.83</v>
      </c>
    </row>
    <row r="513" spans="1:3" ht="15" customHeight="1" x14ac:dyDescent="0.2">
      <c r="A513" s="26" t="s">
        <v>9</v>
      </c>
      <c r="B513" s="24" t="s">
        <v>58</v>
      </c>
      <c r="C513" s="24">
        <v>188.83</v>
      </c>
    </row>
    <row r="514" spans="1:3" ht="15" customHeight="1" x14ac:dyDescent="0.2">
      <c r="A514" s="26" t="s">
        <v>9</v>
      </c>
      <c r="B514" s="24" t="s">
        <v>58</v>
      </c>
      <c r="C514" s="24">
        <v>188.83</v>
      </c>
    </row>
    <row r="515" spans="1:3" ht="15" customHeight="1" x14ac:dyDescent="0.2">
      <c r="A515" s="26" t="s">
        <v>9</v>
      </c>
      <c r="B515" s="24" t="s">
        <v>58</v>
      </c>
      <c r="C515" s="24">
        <v>188.83</v>
      </c>
    </row>
    <row r="516" spans="1:3" ht="15" customHeight="1" x14ac:dyDescent="0.2">
      <c r="A516" s="26" t="s">
        <v>9</v>
      </c>
      <c r="B516" s="24" t="s">
        <v>58</v>
      </c>
      <c r="C516" s="24">
        <v>188.83</v>
      </c>
    </row>
    <row r="517" spans="1:3" ht="15" customHeight="1" x14ac:dyDescent="0.2">
      <c r="A517" s="26" t="s">
        <v>9</v>
      </c>
      <c r="B517" s="24" t="s">
        <v>58</v>
      </c>
      <c r="C517" s="24">
        <v>188.83</v>
      </c>
    </row>
    <row r="518" spans="1:3" ht="15" customHeight="1" x14ac:dyDescent="0.2">
      <c r="A518" s="26" t="s">
        <v>9</v>
      </c>
      <c r="B518" s="24" t="s">
        <v>58</v>
      </c>
      <c r="C518" s="24">
        <v>188.83</v>
      </c>
    </row>
    <row r="519" spans="1:3" ht="15" customHeight="1" x14ac:dyDescent="0.2">
      <c r="A519" s="26" t="s">
        <v>9</v>
      </c>
      <c r="B519" s="24" t="s">
        <v>58</v>
      </c>
      <c r="C519" s="24">
        <v>188.83</v>
      </c>
    </row>
    <row r="520" spans="1:3" ht="15" customHeight="1" x14ac:dyDescent="0.2">
      <c r="A520" s="26" t="s">
        <v>9</v>
      </c>
      <c r="B520" s="24" t="s">
        <v>58</v>
      </c>
      <c r="C520" s="24">
        <v>188.83</v>
      </c>
    </row>
    <row r="521" spans="1:3" ht="15" customHeight="1" x14ac:dyDescent="0.2">
      <c r="A521" s="26" t="s">
        <v>9</v>
      </c>
      <c r="B521" s="24" t="s">
        <v>58</v>
      </c>
      <c r="C521" s="24">
        <v>188.83</v>
      </c>
    </row>
    <row r="522" spans="1:3" ht="15" customHeight="1" x14ac:dyDescent="0.2">
      <c r="A522" s="26" t="s">
        <v>9</v>
      </c>
      <c r="B522" s="24" t="s">
        <v>58</v>
      </c>
      <c r="C522" s="24">
        <v>188.83</v>
      </c>
    </row>
    <row r="523" spans="1:3" ht="15" customHeight="1" x14ac:dyDescent="0.2">
      <c r="A523" s="26" t="s">
        <v>9</v>
      </c>
      <c r="B523" s="24" t="s">
        <v>59</v>
      </c>
      <c r="C523" s="24">
        <v>188.83</v>
      </c>
    </row>
    <row r="524" spans="1:3" ht="15" customHeight="1" x14ac:dyDescent="0.2">
      <c r="A524" s="26" t="s">
        <v>9</v>
      </c>
      <c r="B524" s="24" t="s">
        <v>59</v>
      </c>
      <c r="C524" s="24">
        <v>188.83</v>
      </c>
    </row>
    <row r="525" spans="1:3" ht="15" customHeight="1" x14ac:dyDescent="0.2">
      <c r="A525" s="26" t="s">
        <v>9</v>
      </c>
      <c r="B525" s="24" t="s">
        <v>41</v>
      </c>
      <c r="C525" s="24">
        <v>520.87</v>
      </c>
    </row>
    <row r="526" spans="1:3" ht="15" customHeight="1" x14ac:dyDescent="0.2">
      <c r="A526" s="26" t="s">
        <v>9</v>
      </c>
      <c r="B526" s="24" t="s">
        <v>41</v>
      </c>
      <c r="C526" s="24">
        <v>520.87</v>
      </c>
    </row>
    <row r="527" spans="1:3" ht="15" customHeight="1" x14ac:dyDescent="0.2">
      <c r="A527" s="26" t="s">
        <v>9</v>
      </c>
      <c r="B527" s="24" t="s">
        <v>41</v>
      </c>
      <c r="C527" s="24">
        <v>520.87</v>
      </c>
    </row>
    <row r="528" spans="1:3" ht="15" customHeight="1" x14ac:dyDescent="0.2">
      <c r="A528" s="26" t="s">
        <v>9</v>
      </c>
      <c r="B528" s="24" t="s">
        <v>41</v>
      </c>
      <c r="C528" s="24">
        <v>520.87</v>
      </c>
    </row>
    <row r="529" spans="1:3" ht="15" customHeight="1" x14ac:dyDescent="0.2">
      <c r="A529" s="26" t="s">
        <v>9</v>
      </c>
      <c r="B529" s="24" t="s">
        <v>41</v>
      </c>
      <c r="C529" s="24">
        <v>520.87</v>
      </c>
    </row>
    <row r="530" spans="1:3" ht="15" customHeight="1" x14ac:dyDescent="0.2">
      <c r="A530" s="26" t="s">
        <v>9</v>
      </c>
      <c r="B530" s="24" t="s">
        <v>41</v>
      </c>
      <c r="C530" s="24">
        <v>520.87</v>
      </c>
    </row>
    <row r="531" spans="1:3" ht="15" customHeight="1" x14ac:dyDescent="0.2">
      <c r="A531" s="26" t="s">
        <v>9</v>
      </c>
      <c r="B531" s="24" t="s">
        <v>41</v>
      </c>
      <c r="C531" s="24">
        <v>520.87</v>
      </c>
    </row>
    <row r="532" spans="1:3" ht="15" customHeight="1" x14ac:dyDescent="0.2">
      <c r="A532" s="26" t="s">
        <v>9</v>
      </c>
      <c r="B532" s="24" t="s">
        <v>41</v>
      </c>
      <c r="C532" s="24">
        <v>520.87</v>
      </c>
    </row>
    <row r="533" spans="1:3" ht="15" customHeight="1" x14ac:dyDescent="0.2">
      <c r="A533" s="26" t="s">
        <v>9</v>
      </c>
      <c r="B533" s="24" t="s">
        <v>41</v>
      </c>
      <c r="C533" s="24">
        <v>520.87</v>
      </c>
    </row>
    <row r="534" spans="1:3" ht="15" customHeight="1" x14ac:dyDescent="0.2">
      <c r="A534" s="26" t="s">
        <v>9</v>
      </c>
      <c r="B534" s="24" t="s">
        <v>41</v>
      </c>
      <c r="C534" s="24">
        <v>520.87</v>
      </c>
    </row>
    <row r="535" spans="1:3" ht="15" customHeight="1" x14ac:dyDescent="0.2">
      <c r="A535" s="26" t="s">
        <v>9</v>
      </c>
      <c r="B535" s="24" t="s">
        <v>41</v>
      </c>
      <c r="C535" s="24">
        <v>520.87</v>
      </c>
    </row>
    <row r="536" spans="1:3" ht="15" customHeight="1" x14ac:dyDescent="0.2">
      <c r="A536" s="26" t="s">
        <v>9</v>
      </c>
      <c r="B536" s="24" t="s">
        <v>41</v>
      </c>
      <c r="C536" s="24">
        <v>520.87</v>
      </c>
    </row>
    <row r="537" spans="1:3" ht="15" customHeight="1" x14ac:dyDescent="0.2">
      <c r="A537" s="26" t="s">
        <v>9</v>
      </c>
      <c r="B537" s="24" t="s">
        <v>41</v>
      </c>
      <c r="C537" s="24">
        <v>520.87</v>
      </c>
    </row>
    <row r="538" spans="1:3" ht="15" customHeight="1" x14ac:dyDescent="0.2">
      <c r="A538" s="26" t="s">
        <v>9</v>
      </c>
      <c r="B538" s="24" t="s">
        <v>41</v>
      </c>
      <c r="C538" s="24">
        <v>520.87</v>
      </c>
    </row>
    <row r="539" spans="1:3" ht="15" customHeight="1" x14ac:dyDescent="0.2">
      <c r="A539" s="26" t="s">
        <v>9</v>
      </c>
      <c r="B539" s="24" t="s">
        <v>41</v>
      </c>
      <c r="C539" s="24">
        <v>520.87</v>
      </c>
    </row>
    <row r="540" spans="1:3" ht="15" customHeight="1" x14ac:dyDescent="0.2">
      <c r="A540" s="26" t="s">
        <v>9</v>
      </c>
      <c r="B540" s="24" t="s">
        <v>41</v>
      </c>
      <c r="C540" s="24">
        <v>520.87</v>
      </c>
    </row>
    <row r="541" spans="1:3" ht="15" customHeight="1" x14ac:dyDescent="0.2">
      <c r="A541" s="26" t="s">
        <v>9</v>
      </c>
      <c r="B541" s="24" t="s">
        <v>41</v>
      </c>
      <c r="C541" s="24">
        <v>520.87</v>
      </c>
    </row>
    <row r="542" spans="1:3" ht="15" customHeight="1" x14ac:dyDescent="0.2">
      <c r="A542" s="26" t="s">
        <v>9</v>
      </c>
      <c r="B542" s="24" t="s">
        <v>41</v>
      </c>
      <c r="C542" s="24">
        <v>520.87</v>
      </c>
    </row>
    <row r="543" spans="1:3" ht="15" customHeight="1" x14ac:dyDescent="0.2">
      <c r="A543" s="26" t="s">
        <v>9</v>
      </c>
      <c r="B543" s="24" t="s">
        <v>41</v>
      </c>
      <c r="C543" s="24">
        <v>520.87</v>
      </c>
    </row>
    <row r="544" spans="1:3" ht="15" customHeight="1" x14ac:dyDescent="0.2">
      <c r="A544" s="26" t="s">
        <v>9</v>
      </c>
      <c r="B544" s="24" t="s">
        <v>41</v>
      </c>
      <c r="C544" s="24">
        <v>520.87</v>
      </c>
    </row>
    <row r="545" spans="1:3" ht="15" customHeight="1" x14ac:dyDescent="0.2">
      <c r="A545" s="26" t="s">
        <v>9</v>
      </c>
      <c r="B545" s="24" t="s">
        <v>60</v>
      </c>
      <c r="C545" s="24">
        <v>198.26</v>
      </c>
    </row>
    <row r="546" spans="1:3" ht="15" customHeight="1" x14ac:dyDescent="0.2">
      <c r="A546" s="26" t="s">
        <v>9</v>
      </c>
      <c r="B546" s="24" t="s">
        <v>60</v>
      </c>
      <c r="C546" s="24">
        <v>198.26</v>
      </c>
    </row>
    <row r="547" spans="1:3" ht="15" customHeight="1" x14ac:dyDescent="0.2">
      <c r="A547" s="26" t="s">
        <v>9</v>
      </c>
      <c r="B547" s="24" t="s">
        <v>60</v>
      </c>
      <c r="C547" s="24">
        <v>198.26</v>
      </c>
    </row>
    <row r="548" spans="1:3" ht="15" customHeight="1" x14ac:dyDescent="0.2">
      <c r="A548" s="26" t="s">
        <v>9</v>
      </c>
      <c r="B548" s="24" t="s">
        <v>60</v>
      </c>
      <c r="C548" s="24">
        <v>198.26</v>
      </c>
    </row>
    <row r="549" spans="1:3" ht="15" customHeight="1" x14ac:dyDescent="0.2">
      <c r="A549" s="26" t="s">
        <v>9</v>
      </c>
      <c r="B549" s="24" t="s">
        <v>60</v>
      </c>
      <c r="C549" s="24">
        <v>198.26</v>
      </c>
    </row>
    <row r="550" spans="1:3" ht="15" customHeight="1" x14ac:dyDescent="0.2">
      <c r="A550" s="26" t="s">
        <v>9</v>
      </c>
      <c r="B550" s="24" t="s">
        <v>60</v>
      </c>
      <c r="C550" s="24">
        <v>198.26</v>
      </c>
    </row>
    <row r="551" spans="1:3" ht="15" customHeight="1" x14ac:dyDescent="0.2">
      <c r="A551" s="26" t="s">
        <v>9</v>
      </c>
      <c r="B551" s="24" t="s">
        <v>60</v>
      </c>
      <c r="C551" s="24">
        <v>198.26</v>
      </c>
    </row>
    <row r="552" spans="1:3" ht="15" customHeight="1" x14ac:dyDescent="0.2">
      <c r="A552" s="26" t="s">
        <v>9</v>
      </c>
      <c r="B552" s="24" t="s">
        <v>60</v>
      </c>
      <c r="C552" s="24">
        <v>198.26</v>
      </c>
    </row>
    <row r="553" spans="1:3" ht="15" customHeight="1" x14ac:dyDescent="0.2">
      <c r="A553" s="26" t="s">
        <v>9</v>
      </c>
      <c r="B553" s="24" t="s">
        <v>60</v>
      </c>
      <c r="C553" s="24">
        <v>198.26</v>
      </c>
    </row>
    <row r="554" spans="1:3" ht="15" customHeight="1" x14ac:dyDescent="0.2">
      <c r="A554" s="26" t="s">
        <v>9</v>
      </c>
      <c r="B554" s="24" t="s">
        <v>60</v>
      </c>
      <c r="C554" s="24">
        <v>198.26</v>
      </c>
    </row>
    <row r="555" spans="1:3" ht="15" customHeight="1" x14ac:dyDescent="0.2">
      <c r="A555" s="26" t="s">
        <v>9</v>
      </c>
      <c r="B555" s="24" t="s">
        <v>60</v>
      </c>
      <c r="C555" s="24">
        <v>198.26</v>
      </c>
    </row>
    <row r="556" spans="1:3" ht="15" customHeight="1" x14ac:dyDescent="0.2">
      <c r="A556" s="26" t="s">
        <v>9</v>
      </c>
      <c r="B556" s="24" t="s">
        <v>60</v>
      </c>
      <c r="C556" s="24">
        <v>198.26</v>
      </c>
    </row>
    <row r="557" spans="1:3" ht="15" customHeight="1" x14ac:dyDescent="0.2">
      <c r="A557" s="26" t="s">
        <v>9</v>
      </c>
      <c r="B557" s="24" t="s">
        <v>60</v>
      </c>
      <c r="C557" s="24">
        <v>198.26</v>
      </c>
    </row>
    <row r="558" spans="1:3" ht="15" customHeight="1" x14ac:dyDescent="0.2">
      <c r="A558" s="26" t="s">
        <v>9</v>
      </c>
      <c r="B558" s="24" t="s">
        <v>60</v>
      </c>
      <c r="C558" s="24">
        <v>198.26</v>
      </c>
    </row>
    <row r="559" spans="1:3" ht="15" customHeight="1" x14ac:dyDescent="0.2">
      <c r="A559" s="26" t="s">
        <v>9</v>
      </c>
      <c r="B559" s="24" t="s">
        <v>60</v>
      </c>
      <c r="C559" s="24">
        <v>198.26</v>
      </c>
    </row>
    <row r="560" spans="1:3" ht="15" customHeight="1" x14ac:dyDescent="0.2">
      <c r="A560" s="26" t="s">
        <v>9</v>
      </c>
      <c r="B560" s="24" t="s">
        <v>60</v>
      </c>
      <c r="C560" s="24">
        <v>198.26</v>
      </c>
    </row>
    <row r="561" spans="1:3" ht="15" customHeight="1" x14ac:dyDescent="0.2">
      <c r="A561" s="26" t="s">
        <v>9</v>
      </c>
      <c r="B561" s="24" t="s">
        <v>60</v>
      </c>
      <c r="C561" s="24">
        <v>198.26</v>
      </c>
    </row>
    <row r="562" spans="1:3" ht="15" customHeight="1" x14ac:dyDescent="0.2">
      <c r="A562" s="26" t="s">
        <v>9</v>
      </c>
      <c r="B562" s="24" t="s">
        <v>60</v>
      </c>
      <c r="C562" s="24">
        <v>198.26</v>
      </c>
    </row>
    <row r="563" spans="1:3" ht="15" customHeight="1" x14ac:dyDescent="0.2">
      <c r="A563" s="26" t="s">
        <v>9</v>
      </c>
      <c r="B563" s="24" t="s">
        <v>60</v>
      </c>
      <c r="C563" s="24">
        <v>198.26</v>
      </c>
    </row>
    <row r="564" spans="1:3" ht="15" customHeight="1" x14ac:dyDescent="0.2">
      <c r="A564" s="26" t="s">
        <v>9</v>
      </c>
      <c r="B564" s="24" t="s">
        <v>60</v>
      </c>
      <c r="C564" s="24">
        <v>198.26</v>
      </c>
    </row>
    <row r="565" spans="1:3" ht="15" customHeight="1" x14ac:dyDescent="0.2">
      <c r="A565" s="26" t="s">
        <v>9</v>
      </c>
      <c r="B565" s="24" t="s">
        <v>58</v>
      </c>
      <c r="C565" s="24">
        <v>198.26</v>
      </c>
    </row>
    <row r="566" spans="1:3" ht="15" customHeight="1" x14ac:dyDescent="0.2">
      <c r="A566" s="26" t="s">
        <v>9</v>
      </c>
      <c r="B566" s="24" t="s">
        <v>58</v>
      </c>
      <c r="C566" s="24">
        <v>198.26</v>
      </c>
    </row>
    <row r="567" spans="1:3" ht="15" customHeight="1" x14ac:dyDescent="0.2">
      <c r="A567" s="26" t="s">
        <v>9</v>
      </c>
      <c r="B567" s="24" t="s">
        <v>58</v>
      </c>
      <c r="C567" s="24">
        <v>198.26</v>
      </c>
    </row>
    <row r="568" spans="1:3" ht="15" customHeight="1" x14ac:dyDescent="0.2">
      <c r="A568" s="26" t="s">
        <v>9</v>
      </c>
      <c r="B568" s="24" t="s">
        <v>58</v>
      </c>
      <c r="C568" s="24">
        <v>198.26</v>
      </c>
    </row>
    <row r="569" spans="1:3" ht="15" customHeight="1" x14ac:dyDescent="0.2">
      <c r="A569" s="26" t="s">
        <v>9</v>
      </c>
      <c r="B569" s="24" t="s">
        <v>58</v>
      </c>
      <c r="C569" s="24">
        <v>198.26</v>
      </c>
    </row>
    <row r="570" spans="1:3" ht="15" customHeight="1" x14ac:dyDescent="0.2">
      <c r="A570" s="26" t="s">
        <v>9</v>
      </c>
      <c r="B570" s="24" t="s">
        <v>58</v>
      </c>
      <c r="C570" s="24">
        <v>198.26</v>
      </c>
    </row>
    <row r="571" spans="1:3" ht="15" customHeight="1" x14ac:dyDescent="0.2">
      <c r="A571" s="26" t="s">
        <v>9</v>
      </c>
      <c r="B571" s="24" t="s">
        <v>58</v>
      </c>
      <c r="C571" s="24">
        <v>198.26</v>
      </c>
    </row>
    <row r="572" spans="1:3" ht="15" customHeight="1" x14ac:dyDescent="0.2">
      <c r="A572" s="26" t="s">
        <v>9</v>
      </c>
      <c r="B572" s="24" t="s">
        <v>58</v>
      </c>
      <c r="C572" s="24">
        <v>198.26</v>
      </c>
    </row>
    <row r="573" spans="1:3" ht="15" customHeight="1" x14ac:dyDescent="0.2">
      <c r="A573" s="26" t="s">
        <v>9</v>
      </c>
      <c r="B573" s="24" t="s">
        <v>58</v>
      </c>
      <c r="C573" s="24">
        <v>198.26</v>
      </c>
    </row>
    <row r="574" spans="1:3" ht="15" customHeight="1" x14ac:dyDescent="0.2">
      <c r="A574" s="26" t="s">
        <v>9</v>
      </c>
      <c r="B574" s="24" t="s">
        <v>58</v>
      </c>
      <c r="C574" s="24">
        <v>198.26</v>
      </c>
    </row>
    <row r="575" spans="1:3" ht="15" customHeight="1" x14ac:dyDescent="0.2">
      <c r="A575" s="26" t="s">
        <v>9</v>
      </c>
      <c r="B575" s="24" t="s">
        <v>61</v>
      </c>
      <c r="C575" s="24">
        <v>2000</v>
      </c>
    </row>
    <row r="576" spans="1:3" ht="15" customHeight="1" x14ac:dyDescent="0.2">
      <c r="A576" s="26" t="s">
        <v>9</v>
      </c>
      <c r="B576" s="24" t="s">
        <v>61</v>
      </c>
      <c r="C576" s="24">
        <v>2000</v>
      </c>
    </row>
    <row r="577" spans="1:3" ht="15" customHeight="1" x14ac:dyDescent="0.2">
      <c r="A577" s="26" t="s">
        <v>9</v>
      </c>
      <c r="B577" s="24" t="s">
        <v>41</v>
      </c>
      <c r="C577" s="24">
        <v>538.26</v>
      </c>
    </row>
    <row r="578" spans="1:3" ht="15" customHeight="1" x14ac:dyDescent="0.2">
      <c r="A578" s="26" t="s">
        <v>9</v>
      </c>
      <c r="B578" s="24" t="s">
        <v>41</v>
      </c>
      <c r="C578" s="24">
        <v>538.26</v>
      </c>
    </row>
    <row r="579" spans="1:3" ht="15" customHeight="1" x14ac:dyDescent="0.2">
      <c r="A579" s="26" t="s">
        <v>9</v>
      </c>
      <c r="B579" s="24" t="s">
        <v>41</v>
      </c>
      <c r="C579" s="24">
        <v>538.26</v>
      </c>
    </row>
    <row r="580" spans="1:3" ht="15" customHeight="1" x14ac:dyDescent="0.2">
      <c r="A580" s="26" t="s">
        <v>9</v>
      </c>
      <c r="B580" s="24" t="s">
        <v>41</v>
      </c>
      <c r="C580" s="24">
        <v>538.26</v>
      </c>
    </row>
    <row r="581" spans="1:3" ht="15" customHeight="1" x14ac:dyDescent="0.2">
      <c r="A581" s="26" t="s">
        <v>9</v>
      </c>
      <c r="B581" s="24" t="s">
        <v>41</v>
      </c>
      <c r="C581" s="24">
        <v>538.26</v>
      </c>
    </row>
    <row r="582" spans="1:3" ht="15" customHeight="1" x14ac:dyDescent="0.2">
      <c r="A582" s="26" t="s">
        <v>9</v>
      </c>
      <c r="B582" s="24" t="s">
        <v>41</v>
      </c>
      <c r="C582" s="24">
        <v>538.26</v>
      </c>
    </row>
    <row r="583" spans="1:3" ht="15" customHeight="1" x14ac:dyDescent="0.2">
      <c r="A583" s="26" t="s">
        <v>9</v>
      </c>
      <c r="B583" s="24" t="s">
        <v>41</v>
      </c>
      <c r="C583" s="24">
        <v>538.26</v>
      </c>
    </row>
    <row r="584" spans="1:3" ht="15" customHeight="1" x14ac:dyDescent="0.2">
      <c r="A584" s="26" t="s">
        <v>9</v>
      </c>
      <c r="B584" s="24" t="s">
        <v>41</v>
      </c>
      <c r="C584" s="24">
        <v>538.26</v>
      </c>
    </row>
    <row r="585" spans="1:3" ht="15" customHeight="1" x14ac:dyDescent="0.2">
      <c r="A585" s="26" t="s">
        <v>9</v>
      </c>
      <c r="B585" s="24" t="s">
        <v>41</v>
      </c>
      <c r="C585" s="24">
        <v>538.26</v>
      </c>
    </row>
    <row r="586" spans="1:3" ht="15" customHeight="1" x14ac:dyDescent="0.2">
      <c r="A586" s="26" t="s">
        <v>9</v>
      </c>
      <c r="B586" s="24" t="s">
        <v>41</v>
      </c>
      <c r="C586" s="24">
        <v>538.26</v>
      </c>
    </row>
    <row r="587" spans="1:3" ht="15" customHeight="1" x14ac:dyDescent="0.2">
      <c r="A587" s="26" t="s">
        <v>9</v>
      </c>
      <c r="B587" s="24" t="s">
        <v>41</v>
      </c>
      <c r="C587" s="24">
        <v>538.26</v>
      </c>
    </row>
    <row r="588" spans="1:3" ht="15" customHeight="1" x14ac:dyDescent="0.2">
      <c r="A588" s="26" t="s">
        <v>9</v>
      </c>
      <c r="B588" s="24" t="s">
        <v>41</v>
      </c>
      <c r="C588" s="24">
        <v>538.26</v>
      </c>
    </row>
    <row r="589" spans="1:3" ht="15" customHeight="1" x14ac:dyDescent="0.2">
      <c r="A589" s="26" t="s">
        <v>9</v>
      </c>
      <c r="B589" s="24" t="s">
        <v>41</v>
      </c>
      <c r="C589" s="24">
        <v>538.26</v>
      </c>
    </row>
    <row r="590" spans="1:3" ht="15" customHeight="1" x14ac:dyDescent="0.2">
      <c r="A590" s="26" t="s">
        <v>9</v>
      </c>
      <c r="B590" s="24" t="s">
        <v>41</v>
      </c>
      <c r="C590" s="24">
        <v>538.26</v>
      </c>
    </row>
    <row r="591" spans="1:3" ht="15" customHeight="1" x14ac:dyDescent="0.2">
      <c r="A591" s="26" t="s">
        <v>9</v>
      </c>
      <c r="B591" s="24" t="s">
        <v>41</v>
      </c>
      <c r="C591" s="24">
        <v>538.26</v>
      </c>
    </row>
    <row r="592" spans="1:3" ht="15" customHeight="1" x14ac:dyDescent="0.2">
      <c r="A592" s="26" t="s">
        <v>9</v>
      </c>
      <c r="B592" s="24" t="s">
        <v>41</v>
      </c>
      <c r="C592" s="24">
        <v>538.26</v>
      </c>
    </row>
    <row r="593" spans="1:3" ht="15" customHeight="1" x14ac:dyDescent="0.2">
      <c r="A593" s="26" t="s">
        <v>9</v>
      </c>
      <c r="B593" s="24" t="s">
        <v>41</v>
      </c>
      <c r="C593" s="24">
        <v>538.26</v>
      </c>
    </row>
    <row r="594" spans="1:3" ht="15" customHeight="1" x14ac:dyDescent="0.2">
      <c r="A594" s="26" t="s">
        <v>9</v>
      </c>
      <c r="B594" s="24" t="s">
        <v>41</v>
      </c>
      <c r="C594" s="24">
        <v>538.26</v>
      </c>
    </row>
    <row r="595" spans="1:3" ht="15" customHeight="1" x14ac:dyDescent="0.2">
      <c r="A595" s="26" t="s">
        <v>9</v>
      </c>
      <c r="B595" s="24" t="s">
        <v>41</v>
      </c>
      <c r="C595" s="24">
        <v>538.26</v>
      </c>
    </row>
    <row r="596" spans="1:3" ht="15" customHeight="1" x14ac:dyDescent="0.2">
      <c r="A596" s="26" t="s">
        <v>9</v>
      </c>
      <c r="B596" s="24" t="s">
        <v>41</v>
      </c>
      <c r="C596" s="24">
        <v>538.26</v>
      </c>
    </row>
    <row r="597" spans="1:3" ht="15" customHeight="1" x14ac:dyDescent="0.2">
      <c r="A597" s="26" t="s">
        <v>9</v>
      </c>
      <c r="B597" s="24" t="s">
        <v>41</v>
      </c>
      <c r="C597" s="24">
        <v>538.26</v>
      </c>
    </row>
    <row r="598" spans="1:3" ht="15" customHeight="1" x14ac:dyDescent="0.2">
      <c r="A598" s="26" t="s">
        <v>9</v>
      </c>
      <c r="B598" s="24" t="s">
        <v>41</v>
      </c>
      <c r="C598" s="24">
        <v>538.26</v>
      </c>
    </row>
    <row r="599" spans="1:3" ht="15" customHeight="1" x14ac:dyDescent="0.2">
      <c r="A599" s="26" t="s">
        <v>9</v>
      </c>
      <c r="B599" s="24" t="s">
        <v>41</v>
      </c>
      <c r="C599" s="24">
        <v>538.26</v>
      </c>
    </row>
    <row r="600" spans="1:3" ht="15" customHeight="1" x14ac:dyDescent="0.2">
      <c r="A600" s="26" t="s">
        <v>9</v>
      </c>
      <c r="B600" s="24" t="s">
        <v>41</v>
      </c>
      <c r="C600" s="24">
        <v>538.26</v>
      </c>
    </row>
    <row r="601" spans="1:3" ht="15" customHeight="1" x14ac:dyDescent="0.2">
      <c r="A601" s="26" t="s">
        <v>9</v>
      </c>
      <c r="B601" s="24" t="s">
        <v>41</v>
      </c>
      <c r="C601" s="24">
        <v>538.26</v>
      </c>
    </row>
    <row r="602" spans="1:3" ht="15" customHeight="1" x14ac:dyDescent="0.2">
      <c r="A602" s="26" t="s">
        <v>9</v>
      </c>
      <c r="B602" s="24" t="s">
        <v>41</v>
      </c>
      <c r="C602" s="24">
        <v>538.26</v>
      </c>
    </row>
    <row r="603" spans="1:3" ht="15" customHeight="1" x14ac:dyDescent="0.2">
      <c r="A603" s="26" t="s">
        <v>9</v>
      </c>
      <c r="B603" s="24" t="s">
        <v>41</v>
      </c>
      <c r="C603" s="24">
        <v>538.26</v>
      </c>
    </row>
    <row r="604" spans="1:3" ht="15" customHeight="1" x14ac:dyDescent="0.2">
      <c r="A604" s="26" t="s">
        <v>9</v>
      </c>
      <c r="B604" s="24" t="s">
        <v>41</v>
      </c>
      <c r="C604" s="24">
        <v>538.26</v>
      </c>
    </row>
    <row r="605" spans="1:3" ht="15" customHeight="1" x14ac:dyDescent="0.2">
      <c r="A605" s="26" t="s">
        <v>9</v>
      </c>
      <c r="B605" s="24" t="s">
        <v>41</v>
      </c>
      <c r="C605" s="24">
        <v>538.26</v>
      </c>
    </row>
    <row r="606" spans="1:3" ht="15" customHeight="1" x14ac:dyDescent="0.2">
      <c r="A606" s="26" t="s">
        <v>9</v>
      </c>
      <c r="B606" s="24" t="s">
        <v>41</v>
      </c>
      <c r="C606" s="24">
        <v>538.26</v>
      </c>
    </row>
    <row r="607" spans="1:3" ht="15" customHeight="1" x14ac:dyDescent="0.2">
      <c r="A607" s="26" t="s">
        <v>9</v>
      </c>
      <c r="B607" s="24" t="s">
        <v>41</v>
      </c>
      <c r="C607" s="24">
        <v>538.26</v>
      </c>
    </row>
    <row r="608" spans="1:3" ht="15" customHeight="1" x14ac:dyDescent="0.2">
      <c r="A608" s="26" t="s">
        <v>9</v>
      </c>
      <c r="B608" s="24" t="s">
        <v>41</v>
      </c>
      <c r="C608" s="24">
        <v>538.26</v>
      </c>
    </row>
    <row r="609" spans="1:3" ht="15" customHeight="1" x14ac:dyDescent="0.2">
      <c r="A609" s="26" t="s">
        <v>9</v>
      </c>
      <c r="B609" s="24" t="s">
        <v>41</v>
      </c>
      <c r="C609" s="24">
        <v>538.26</v>
      </c>
    </row>
    <row r="610" spans="1:3" ht="15" customHeight="1" x14ac:dyDescent="0.2">
      <c r="A610" s="26" t="s">
        <v>9</v>
      </c>
      <c r="B610" s="24" t="s">
        <v>41</v>
      </c>
      <c r="C610" s="24">
        <v>538.26</v>
      </c>
    </row>
    <row r="611" spans="1:3" ht="15" customHeight="1" x14ac:dyDescent="0.2">
      <c r="A611" s="26" t="s">
        <v>9</v>
      </c>
      <c r="B611" s="24" t="s">
        <v>41</v>
      </c>
      <c r="C611" s="24">
        <v>538.26</v>
      </c>
    </row>
    <row r="612" spans="1:3" ht="15" customHeight="1" x14ac:dyDescent="0.2">
      <c r="A612" s="26" t="s">
        <v>9</v>
      </c>
      <c r="B612" s="24" t="s">
        <v>41</v>
      </c>
      <c r="C612" s="24">
        <v>538.26</v>
      </c>
    </row>
    <row r="613" spans="1:3" ht="15" customHeight="1" x14ac:dyDescent="0.2">
      <c r="A613" s="26" t="s">
        <v>9</v>
      </c>
      <c r="B613" s="24" t="s">
        <v>41</v>
      </c>
      <c r="C613" s="24">
        <v>538.26</v>
      </c>
    </row>
    <row r="614" spans="1:3" ht="15" customHeight="1" x14ac:dyDescent="0.2">
      <c r="A614" s="26" t="s">
        <v>9</v>
      </c>
      <c r="B614" s="24" t="s">
        <v>41</v>
      </c>
      <c r="C614" s="24">
        <v>538.26</v>
      </c>
    </row>
    <row r="615" spans="1:3" ht="15" customHeight="1" x14ac:dyDescent="0.2">
      <c r="A615" s="26" t="s">
        <v>9</v>
      </c>
      <c r="B615" s="24" t="s">
        <v>41</v>
      </c>
      <c r="C615" s="24">
        <v>538.26</v>
      </c>
    </row>
    <row r="616" spans="1:3" ht="15" customHeight="1" x14ac:dyDescent="0.2">
      <c r="A616" s="26" t="s">
        <v>9</v>
      </c>
      <c r="B616" s="24" t="s">
        <v>41</v>
      </c>
      <c r="C616" s="24">
        <v>538.26</v>
      </c>
    </row>
    <row r="617" spans="1:3" ht="15" customHeight="1" x14ac:dyDescent="0.2">
      <c r="A617" s="26" t="s">
        <v>9</v>
      </c>
      <c r="B617" s="24" t="s">
        <v>41</v>
      </c>
      <c r="C617" s="24">
        <v>538.26</v>
      </c>
    </row>
    <row r="618" spans="1:3" ht="15" customHeight="1" x14ac:dyDescent="0.2">
      <c r="A618" s="26" t="s">
        <v>9</v>
      </c>
      <c r="B618" s="24" t="s">
        <v>41</v>
      </c>
      <c r="C618" s="24">
        <v>538.26</v>
      </c>
    </row>
    <row r="619" spans="1:3" ht="15" customHeight="1" x14ac:dyDescent="0.2">
      <c r="A619" s="26" t="s">
        <v>9</v>
      </c>
      <c r="B619" s="24" t="s">
        <v>41</v>
      </c>
      <c r="C619" s="24">
        <v>538.26</v>
      </c>
    </row>
    <row r="620" spans="1:3" ht="15" customHeight="1" x14ac:dyDescent="0.2">
      <c r="A620" s="26" t="s">
        <v>9</v>
      </c>
      <c r="B620" s="24" t="s">
        <v>41</v>
      </c>
      <c r="C620" s="24">
        <v>538.26</v>
      </c>
    </row>
    <row r="621" spans="1:3" ht="15" customHeight="1" x14ac:dyDescent="0.2">
      <c r="A621" s="26" t="s">
        <v>9</v>
      </c>
      <c r="B621" s="24" t="s">
        <v>41</v>
      </c>
      <c r="C621" s="24">
        <v>538.26</v>
      </c>
    </row>
    <row r="622" spans="1:3" ht="15" customHeight="1" x14ac:dyDescent="0.2">
      <c r="A622" s="26" t="s">
        <v>9</v>
      </c>
      <c r="B622" s="24" t="s">
        <v>41</v>
      </c>
      <c r="C622" s="24">
        <v>538.26</v>
      </c>
    </row>
    <row r="623" spans="1:3" ht="15" customHeight="1" x14ac:dyDescent="0.2">
      <c r="A623" s="26" t="s">
        <v>9</v>
      </c>
      <c r="B623" s="24" t="s">
        <v>41</v>
      </c>
      <c r="C623" s="24">
        <v>538.26</v>
      </c>
    </row>
    <row r="624" spans="1:3" ht="15" customHeight="1" x14ac:dyDescent="0.2">
      <c r="A624" s="26" t="s">
        <v>9</v>
      </c>
      <c r="B624" s="24" t="s">
        <v>41</v>
      </c>
      <c r="C624" s="24">
        <v>538.26</v>
      </c>
    </row>
    <row r="625" spans="1:3" ht="15" customHeight="1" x14ac:dyDescent="0.2">
      <c r="A625" s="26" t="s">
        <v>9</v>
      </c>
      <c r="B625" s="24" t="s">
        <v>41</v>
      </c>
      <c r="C625" s="24">
        <v>538.26</v>
      </c>
    </row>
    <row r="626" spans="1:3" ht="15" customHeight="1" x14ac:dyDescent="0.2">
      <c r="A626" s="26" t="s">
        <v>9</v>
      </c>
      <c r="B626" s="24" t="s">
        <v>41</v>
      </c>
      <c r="C626" s="24">
        <v>538.26</v>
      </c>
    </row>
    <row r="627" spans="1:3" ht="15" customHeight="1" x14ac:dyDescent="0.2">
      <c r="A627" s="26" t="s">
        <v>9</v>
      </c>
      <c r="B627" s="24" t="s">
        <v>41</v>
      </c>
      <c r="C627" s="24">
        <v>538.26</v>
      </c>
    </row>
    <row r="628" spans="1:3" ht="15" customHeight="1" x14ac:dyDescent="0.2">
      <c r="A628" s="26" t="s">
        <v>9</v>
      </c>
      <c r="B628" s="24" t="s">
        <v>41</v>
      </c>
      <c r="C628" s="24">
        <v>538.26</v>
      </c>
    </row>
    <row r="629" spans="1:3" ht="15" customHeight="1" x14ac:dyDescent="0.2">
      <c r="A629" s="26" t="s">
        <v>9</v>
      </c>
      <c r="B629" s="24" t="s">
        <v>41</v>
      </c>
      <c r="C629" s="24">
        <v>538.26</v>
      </c>
    </row>
    <row r="630" spans="1:3" ht="15" customHeight="1" x14ac:dyDescent="0.2">
      <c r="A630" s="26" t="s">
        <v>9</v>
      </c>
      <c r="B630" s="24" t="s">
        <v>41</v>
      </c>
      <c r="C630" s="24">
        <v>538.26</v>
      </c>
    </row>
    <row r="631" spans="1:3" ht="15" customHeight="1" x14ac:dyDescent="0.2">
      <c r="A631" s="26" t="s">
        <v>9</v>
      </c>
      <c r="B631" s="24" t="s">
        <v>41</v>
      </c>
      <c r="C631" s="24">
        <v>538.26</v>
      </c>
    </row>
    <row r="632" spans="1:3" ht="15" customHeight="1" x14ac:dyDescent="0.2">
      <c r="A632" s="26" t="s">
        <v>9</v>
      </c>
      <c r="B632" s="24" t="s">
        <v>41</v>
      </c>
      <c r="C632" s="24">
        <v>538.26</v>
      </c>
    </row>
    <row r="633" spans="1:3" ht="15" customHeight="1" x14ac:dyDescent="0.2">
      <c r="A633" s="26" t="s">
        <v>9</v>
      </c>
      <c r="B633" s="24" t="s">
        <v>41</v>
      </c>
      <c r="C633" s="24">
        <v>538.26</v>
      </c>
    </row>
    <row r="634" spans="1:3" ht="15" customHeight="1" x14ac:dyDescent="0.2">
      <c r="A634" s="26" t="s">
        <v>9</v>
      </c>
      <c r="B634" s="24" t="s">
        <v>41</v>
      </c>
      <c r="C634" s="24">
        <v>538.26</v>
      </c>
    </row>
    <row r="635" spans="1:3" ht="15" customHeight="1" x14ac:dyDescent="0.2">
      <c r="A635" s="26" t="s">
        <v>9</v>
      </c>
      <c r="B635" s="24" t="s">
        <v>41</v>
      </c>
      <c r="C635" s="24">
        <v>538.26</v>
      </c>
    </row>
    <row r="636" spans="1:3" ht="15" customHeight="1" x14ac:dyDescent="0.2">
      <c r="A636" s="26" t="s">
        <v>9</v>
      </c>
      <c r="B636" s="24" t="s">
        <v>41</v>
      </c>
      <c r="C636" s="24">
        <v>538.26</v>
      </c>
    </row>
    <row r="637" spans="1:3" ht="15" customHeight="1" x14ac:dyDescent="0.2">
      <c r="A637" s="26" t="s">
        <v>9</v>
      </c>
      <c r="B637" s="24" t="s">
        <v>41</v>
      </c>
      <c r="C637" s="24">
        <v>538.26</v>
      </c>
    </row>
    <row r="638" spans="1:3" ht="15" customHeight="1" x14ac:dyDescent="0.2">
      <c r="A638" s="26" t="s">
        <v>9</v>
      </c>
      <c r="B638" s="24" t="s">
        <v>41</v>
      </c>
      <c r="C638" s="24">
        <v>538.26</v>
      </c>
    </row>
    <row r="639" spans="1:3" ht="15" customHeight="1" x14ac:dyDescent="0.2">
      <c r="A639" s="26" t="s">
        <v>9</v>
      </c>
      <c r="B639" s="24" t="s">
        <v>41</v>
      </c>
      <c r="C639" s="24">
        <v>538.26</v>
      </c>
    </row>
    <row r="640" spans="1:3" ht="15" customHeight="1" x14ac:dyDescent="0.2">
      <c r="A640" s="26" t="s">
        <v>9</v>
      </c>
      <c r="B640" s="24" t="s">
        <v>41</v>
      </c>
      <c r="C640" s="24">
        <v>538.26</v>
      </c>
    </row>
    <row r="641" spans="1:3" ht="15" customHeight="1" x14ac:dyDescent="0.2">
      <c r="A641" s="26" t="s">
        <v>9</v>
      </c>
      <c r="B641" s="24" t="s">
        <v>41</v>
      </c>
      <c r="C641" s="24">
        <v>538.26</v>
      </c>
    </row>
    <row r="642" spans="1:3" ht="15" customHeight="1" x14ac:dyDescent="0.2">
      <c r="A642" s="26" t="s">
        <v>9</v>
      </c>
      <c r="B642" s="24" t="s">
        <v>41</v>
      </c>
      <c r="C642" s="24">
        <v>538.26</v>
      </c>
    </row>
    <row r="643" spans="1:3" ht="15" customHeight="1" x14ac:dyDescent="0.2">
      <c r="A643" s="26" t="s">
        <v>9</v>
      </c>
      <c r="B643" s="24" t="s">
        <v>41</v>
      </c>
      <c r="C643" s="24">
        <v>538.26</v>
      </c>
    </row>
    <row r="644" spans="1:3" ht="15" customHeight="1" x14ac:dyDescent="0.2">
      <c r="A644" s="26" t="s">
        <v>9</v>
      </c>
      <c r="B644" s="24" t="s">
        <v>41</v>
      </c>
      <c r="C644" s="24">
        <v>538.26</v>
      </c>
    </row>
    <row r="645" spans="1:3" ht="15" customHeight="1" x14ac:dyDescent="0.2">
      <c r="A645" s="26" t="s">
        <v>9</v>
      </c>
      <c r="B645" s="24" t="s">
        <v>41</v>
      </c>
      <c r="C645" s="24">
        <v>538.26</v>
      </c>
    </row>
    <row r="646" spans="1:3" ht="15" customHeight="1" x14ac:dyDescent="0.2">
      <c r="A646" s="26" t="s">
        <v>9</v>
      </c>
      <c r="B646" s="24" t="s">
        <v>41</v>
      </c>
      <c r="C646" s="24">
        <v>538.26</v>
      </c>
    </row>
    <row r="647" spans="1:3" ht="15" customHeight="1" x14ac:dyDescent="0.2">
      <c r="A647" s="26" t="s">
        <v>9</v>
      </c>
      <c r="B647" s="24" t="s">
        <v>41</v>
      </c>
      <c r="C647" s="24">
        <v>538.26</v>
      </c>
    </row>
    <row r="648" spans="1:3" ht="15" customHeight="1" x14ac:dyDescent="0.2">
      <c r="A648" s="26" t="s">
        <v>9</v>
      </c>
      <c r="B648" s="24" t="s">
        <v>41</v>
      </c>
      <c r="C648" s="24">
        <v>538.26</v>
      </c>
    </row>
    <row r="649" spans="1:3" ht="15" customHeight="1" x14ac:dyDescent="0.2">
      <c r="A649" s="26" t="s">
        <v>9</v>
      </c>
      <c r="B649" s="24" t="s">
        <v>41</v>
      </c>
      <c r="C649" s="24">
        <v>538.26</v>
      </c>
    </row>
    <row r="650" spans="1:3" ht="15" customHeight="1" x14ac:dyDescent="0.2">
      <c r="A650" s="26" t="s">
        <v>9</v>
      </c>
      <c r="B650" s="24" t="s">
        <v>58</v>
      </c>
      <c r="C650" s="24">
        <v>188.83</v>
      </c>
    </row>
    <row r="651" spans="1:3" ht="15" customHeight="1" x14ac:dyDescent="0.2">
      <c r="A651" s="26" t="s">
        <v>9</v>
      </c>
      <c r="B651" s="24" t="s">
        <v>58</v>
      </c>
      <c r="C651" s="24">
        <v>188.83</v>
      </c>
    </row>
    <row r="652" spans="1:3" ht="15" customHeight="1" x14ac:dyDescent="0.2">
      <c r="A652" s="26" t="s">
        <v>9</v>
      </c>
      <c r="B652" s="24" t="s">
        <v>58</v>
      </c>
      <c r="C652" s="24">
        <v>188.83</v>
      </c>
    </row>
    <row r="653" spans="1:3" ht="15" customHeight="1" x14ac:dyDescent="0.2">
      <c r="A653" s="26" t="s">
        <v>9</v>
      </c>
      <c r="B653" s="24" t="s">
        <v>58</v>
      </c>
      <c r="C653" s="24">
        <v>188.83</v>
      </c>
    </row>
    <row r="654" spans="1:3" ht="15" customHeight="1" x14ac:dyDescent="0.2">
      <c r="A654" s="26" t="s">
        <v>9</v>
      </c>
      <c r="B654" s="24" t="s">
        <v>58</v>
      </c>
      <c r="C654" s="24">
        <v>188.83</v>
      </c>
    </row>
    <row r="655" spans="1:3" ht="15" customHeight="1" x14ac:dyDescent="0.2">
      <c r="A655" s="26" t="s">
        <v>9</v>
      </c>
      <c r="B655" s="24" t="s">
        <v>58</v>
      </c>
      <c r="C655" s="24">
        <v>188.83</v>
      </c>
    </row>
    <row r="656" spans="1:3" ht="15" customHeight="1" x14ac:dyDescent="0.2">
      <c r="A656" s="26" t="s">
        <v>9</v>
      </c>
      <c r="B656" s="24" t="s">
        <v>58</v>
      </c>
      <c r="C656" s="24">
        <v>188.83</v>
      </c>
    </row>
    <row r="657" spans="1:3" ht="15" customHeight="1" x14ac:dyDescent="0.2">
      <c r="A657" s="26" t="s">
        <v>9</v>
      </c>
      <c r="B657" s="24" t="s">
        <v>58</v>
      </c>
      <c r="C657" s="24">
        <v>188.83</v>
      </c>
    </row>
    <row r="658" spans="1:3" ht="15" customHeight="1" x14ac:dyDescent="0.2">
      <c r="A658" s="26" t="s">
        <v>9</v>
      </c>
      <c r="B658" s="24" t="s">
        <v>58</v>
      </c>
      <c r="C658" s="24">
        <v>188.83</v>
      </c>
    </row>
    <row r="659" spans="1:3" ht="15" customHeight="1" x14ac:dyDescent="0.2">
      <c r="A659" s="26" t="s">
        <v>9</v>
      </c>
      <c r="B659" s="24" t="s">
        <v>58</v>
      </c>
      <c r="C659" s="24">
        <v>188.83</v>
      </c>
    </row>
    <row r="660" spans="1:3" ht="15" customHeight="1" x14ac:dyDescent="0.2">
      <c r="A660" s="26" t="s">
        <v>9</v>
      </c>
      <c r="B660" s="24" t="s">
        <v>58</v>
      </c>
      <c r="C660" s="24">
        <v>188.83</v>
      </c>
    </row>
    <row r="661" spans="1:3" ht="15" customHeight="1" x14ac:dyDescent="0.2">
      <c r="A661" s="26" t="s">
        <v>9</v>
      </c>
      <c r="B661" s="24" t="s">
        <v>58</v>
      </c>
      <c r="C661" s="24">
        <v>188.83</v>
      </c>
    </row>
    <row r="662" spans="1:3" ht="15" customHeight="1" x14ac:dyDescent="0.2">
      <c r="A662" s="26" t="s">
        <v>9</v>
      </c>
      <c r="B662" s="24" t="s">
        <v>58</v>
      </c>
      <c r="C662" s="24">
        <v>188.83</v>
      </c>
    </row>
    <row r="663" spans="1:3" ht="15" customHeight="1" x14ac:dyDescent="0.2">
      <c r="A663" s="26" t="s">
        <v>9</v>
      </c>
      <c r="B663" s="24" t="s">
        <v>58</v>
      </c>
      <c r="C663" s="24">
        <v>188.83</v>
      </c>
    </row>
    <row r="664" spans="1:3" ht="15" customHeight="1" x14ac:dyDescent="0.2">
      <c r="A664" s="26" t="s">
        <v>9</v>
      </c>
      <c r="B664" s="24" t="s">
        <v>58</v>
      </c>
      <c r="C664" s="24">
        <v>188.83</v>
      </c>
    </row>
    <row r="665" spans="1:3" ht="15" customHeight="1" x14ac:dyDescent="0.2">
      <c r="A665" s="26" t="s">
        <v>9</v>
      </c>
      <c r="B665" s="24" t="s">
        <v>58</v>
      </c>
      <c r="C665" s="24">
        <v>188.83</v>
      </c>
    </row>
    <row r="666" spans="1:3" ht="15" customHeight="1" x14ac:dyDescent="0.2">
      <c r="A666" s="26" t="s">
        <v>9</v>
      </c>
      <c r="B666" s="24" t="s">
        <v>58</v>
      </c>
      <c r="C666" s="24">
        <v>188.83</v>
      </c>
    </row>
    <row r="667" spans="1:3" ht="15" customHeight="1" x14ac:dyDescent="0.2">
      <c r="A667" s="26" t="s">
        <v>9</v>
      </c>
      <c r="B667" s="24" t="s">
        <v>58</v>
      </c>
      <c r="C667" s="24">
        <v>188.83</v>
      </c>
    </row>
    <row r="668" spans="1:3" ht="15" customHeight="1" x14ac:dyDescent="0.2">
      <c r="A668" s="26" t="s">
        <v>9</v>
      </c>
      <c r="B668" s="24" t="s">
        <v>58</v>
      </c>
      <c r="C668" s="24">
        <v>188.83</v>
      </c>
    </row>
    <row r="669" spans="1:3" ht="15" customHeight="1" x14ac:dyDescent="0.2">
      <c r="A669" s="26" t="s">
        <v>9</v>
      </c>
      <c r="B669" s="24" t="s">
        <v>58</v>
      </c>
      <c r="C669" s="24">
        <v>188.83</v>
      </c>
    </row>
    <row r="670" spans="1:3" ht="15" customHeight="1" x14ac:dyDescent="0.2">
      <c r="A670" s="26" t="s">
        <v>9</v>
      </c>
      <c r="B670" s="24" t="s">
        <v>58</v>
      </c>
      <c r="C670" s="24">
        <v>188.83</v>
      </c>
    </row>
    <row r="671" spans="1:3" ht="15" customHeight="1" x14ac:dyDescent="0.2">
      <c r="A671" s="26" t="s">
        <v>9</v>
      </c>
      <c r="B671" s="24" t="s">
        <v>58</v>
      </c>
      <c r="C671" s="24">
        <v>188.83</v>
      </c>
    </row>
    <row r="672" spans="1:3" ht="15" customHeight="1" x14ac:dyDescent="0.2">
      <c r="A672" s="26" t="s">
        <v>9</v>
      </c>
      <c r="B672" s="24" t="s">
        <v>58</v>
      </c>
      <c r="C672" s="24">
        <v>188.83</v>
      </c>
    </row>
    <row r="673" spans="1:3" ht="15" customHeight="1" x14ac:dyDescent="0.2">
      <c r="A673" s="26" t="s">
        <v>9</v>
      </c>
      <c r="B673" s="24" t="s">
        <v>58</v>
      </c>
      <c r="C673" s="24">
        <v>188.83</v>
      </c>
    </row>
    <row r="674" spans="1:3" ht="15" customHeight="1" x14ac:dyDescent="0.2">
      <c r="A674" s="26" t="s">
        <v>9</v>
      </c>
      <c r="B674" s="24" t="s">
        <v>58</v>
      </c>
      <c r="C674" s="24">
        <v>188.83</v>
      </c>
    </row>
    <row r="675" spans="1:3" ht="15" customHeight="1" x14ac:dyDescent="0.2">
      <c r="A675" s="26" t="s">
        <v>9</v>
      </c>
      <c r="B675" s="24" t="s">
        <v>58</v>
      </c>
      <c r="C675" s="24">
        <v>188.83</v>
      </c>
    </row>
    <row r="676" spans="1:3" ht="15" customHeight="1" x14ac:dyDescent="0.2">
      <c r="A676" s="26" t="s">
        <v>9</v>
      </c>
      <c r="B676" s="24" t="s">
        <v>58</v>
      </c>
      <c r="C676" s="24">
        <v>188.83</v>
      </c>
    </row>
    <row r="677" spans="1:3" ht="15" customHeight="1" x14ac:dyDescent="0.2">
      <c r="A677" s="26" t="s">
        <v>9</v>
      </c>
      <c r="B677" s="24" t="s">
        <v>58</v>
      </c>
      <c r="C677" s="24">
        <v>188.83</v>
      </c>
    </row>
    <row r="678" spans="1:3" ht="15" customHeight="1" x14ac:dyDescent="0.2">
      <c r="A678" s="26" t="s">
        <v>9</v>
      </c>
      <c r="B678" s="24" t="s">
        <v>58</v>
      </c>
      <c r="C678" s="24">
        <v>188.83</v>
      </c>
    </row>
    <row r="679" spans="1:3" ht="15" customHeight="1" x14ac:dyDescent="0.2">
      <c r="A679" s="26" t="s">
        <v>9</v>
      </c>
      <c r="B679" s="24" t="s">
        <v>58</v>
      </c>
      <c r="C679" s="24">
        <v>188.83</v>
      </c>
    </row>
    <row r="680" spans="1:3" ht="15" customHeight="1" x14ac:dyDescent="0.2">
      <c r="A680" s="26" t="s">
        <v>9</v>
      </c>
      <c r="B680" s="24" t="s">
        <v>58</v>
      </c>
      <c r="C680" s="24">
        <v>188.83</v>
      </c>
    </row>
    <row r="681" spans="1:3" ht="15" customHeight="1" x14ac:dyDescent="0.2">
      <c r="A681" s="26" t="s">
        <v>9</v>
      </c>
      <c r="B681" s="24" t="s">
        <v>58</v>
      </c>
      <c r="C681" s="24">
        <v>188.83</v>
      </c>
    </row>
    <row r="682" spans="1:3" ht="15" customHeight="1" x14ac:dyDescent="0.2">
      <c r="A682" s="26" t="s">
        <v>9</v>
      </c>
      <c r="B682" s="24" t="s">
        <v>58</v>
      </c>
      <c r="C682" s="24">
        <v>188.83</v>
      </c>
    </row>
    <row r="683" spans="1:3" ht="15" customHeight="1" x14ac:dyDescent="0.2">
      <c r="A683" s="26" t="s">
        <v>9</v>
      </c>
      <c r="B683" s="24" t="s">
        <v>58</v>
      </c>
      <c r="C683" s="24">
        <v>188.83</v>
      </c>
    </row>
    <row r="684" spans="1:3" ht="15" customHeight="1" x14ac:dyDescent="0.2">
      <c r="A684" s="26" t="s">
        <v>9</v>
      </c>
      <c r="B684" s="24" t="s">
        <v>58</v>
      </c>
      <c r="C684" s="24">
        <v>188.83</v>
      </c>
    </row>
    <row r="685" spans="1:3" ht="15" customHeight="1" x14ac:dyDescent="0.2">
      <c r="A685" s="26" t="s">
        <v>9</v>
      </c>
      <c r="B685" s="24" t="s">
        <v>58</v>
      </c>
      <c r="C685" s="24">
        <v>188.83</v>
      </c>
    </row>
    <row r="686" spans="1:3" ht="15" customHeight="1" x14ac:dyDescent="0.2">
      <c r="A686" s="26" t="s">
        <v>9</v>
      </c>
      <c r="B686" s="24" t="s">
        <v>58</v>
      </c>
      <c r="C686" s="24">
        <v>188.83</v>
      </c>
    </row>
    <row r="687" spans="1:3" ht="15" customHeight="1" x14ac:dyDescent="0.2">
      <c r="A687" s="26" t="s">
        <v>9</v>
      </c>
      <c r="B687" s="24" t="s">
        <v>58</v>
      </c>
      <c r="C687" s="24">
        <v>188.83</v>
      </c>
    </row>
    <row r="688" spans="1:3" ht="15" customHeight="1" x14ac:dyDescent="0.2">
      <c r="A688" s="26" t="s">
        <v>9</v>
      </c>
      <c r="B688" s="24" t="s">
        <v>58</v>
      </c>
      <c r="C688" s="24">
        <v>188.83</v>
      </c>
    </row>
    <row r="689" spans="1:3" ht="15" customHeight="1" x14ac:dyDescent="0.2">
      <c r="A689" s="26" t="s">
        <v>9</v>
      </c>
      <c r="B689" s="24" t="s">
        <v>58</v>
      </c>
      <c r="C689" s="24">
        <v>188.83</v>
      </c>
    </row>
    <row r="690" spans="1:3" ht="15" customHeight="1" x14ac:dyDescent="0.2">
      <c r="A690" s="26" t="s">
        <v>9</v>
      </c>
      <c r="B690" s="24" t="s">
        <v>58</v>
      </c>
      <c r="C690" s="24">
        <v>188.83</v>
      </c>
    </row>
    <row r="691" spans="1:3" ht="15" customHeight="1" x14ac:dyDescent="0.2">
      <c r="A691" s="26" t="s">
        <v>9</v>
      </c>
      <c r="B691" s="24" t="s">
        <v>58</v>
      </c>
      <c r="C691" s="24">
        <v>188.83</v>
      </c>
    </row>
    <row r="692" spans="1:3" ht="15" customHeight="1" x14ac:dyDescent="0.2">
      <c r="A692" s="26" t="s">
        <v>9</v>
      </c>
      <c r="B692" s="24" t="s">
        <v>58</v>
      </c>
      <c r="C692" s="24">
        <v>188.83</v>
      </c>
    </row>
    <row r="693" spans="1:3" ht="15" customHeight="1" x14ac:dyDescent="0.2">
      <c r="A693" s="26" t="s">
        <v>9</v>
      </c>
      <c r="B693" s="24" t="s">
        <v>58</v>
      </c>
      <c r="C693" s="24">
        <v>188.83</v>
      </c>
    </row>
    <row r="694" spans="1:3" ht="15" customHeight="1" x14ac:dyDescent="0.2">
      <c r="A694" s="26" t="s">
        <v>9</v>
      </c>
      <c r="B694" s="24" t="s">
        <v>58</v>
      </c>
      <c r="C694" s="24">
        <v>188.83</v>
      </c>
    </row>
    <row r="695" spans="1:3" ht="15" customHeight="1" x14ac:dyDescent="0.2">
      <c r="A695" s="26" t="s">
        <v>9</v>
      </c>
      <c r="B695" s="24" t="s">
        <v>58</v>
      </c>
      <c r="C695" s="24">
        <v>188.83</v>
      </c>
    </row>
    <row r="696" spans="1:3" ht="15" customHeight="1" x14ac:dyDescent="0.2">
      <c r="A696" s="26" t="s">
        <v>9</v>
      </c>
      <c r="B696" s="24" t="s">
        <v>58</v>
      </c>
      <c r="C696" s="24">
        <v>188.83</v>
      </c>
    </row>
    <row r="697" spans="1:3" ht="15" customHeight="1" x14ac:dyDescent="0.2">
      <c r="A697" s="26" t="s">
        <v>9</v>
      </c>
      <c r="B697" s="24" t="s">
        <v>58</v>
      </c>
      <c r="C697" s="24">
        <v>188.83</v>
      </c>
    </row>
    <row r="698" spans="1:3" ht="15" customHeight="1" x14ac:dyDescent="0.2">
      <c r="A698" s="26" t="s">
        <v>9</v>
      </c>
      <c r="B698" s="24" t="s">
        <v>58</v>
      </c>
      <c r="C698" s="24">
        <v>188.83</v>
      </c>
    </row>
    <row r="699" spans="1:3" ht="15" customHeight="1" x14ac:dyDescent="0.2">
      <c r="A699" s="26" t="s">
        <v>9</v>
      </c>
      <c r="B699" s="24" t="s">
        <v>58</v>
      </c>
      <c r="C699" s="24">
        <v>188.83</v>
      </c>
    </row>
    <row r="700" spans="1:3" ht="15" customHeight="1" x14ac:dyDescent="0.2">
      <c r="A700" s="26" t="s">
        <v>9</v>
      </c>
      <c r="B700" s="24" t="s">
        <v>58</v>
      </c>
      <c r="C700" s="24">
        <v>188.83</v>
      </c>
    </row>
    <row r="701" spans="1:3" ht="15" customHeight="1" x14ac:dyDescent="0.2">
      <c r="A701" s="26" t="s">
        <v>9</v>
      </c>
      <c r="B701" s="24" t="s">
        <v>58</v>
      </c>
      <c r="C701" s="24">
        <v>188.83</v>
      </c>
    </row>
    <row r="702" spans="1:3" ht="15" customHeight="1" x14ac:dyDescent="0.2">
      <c r="A702" s="26" t="s">
        <v>9</v>
      </c>
      <c r="B702" s="24" t="s">
        <v>58</v>
      </c>
      <c r="C702" s="24">
        <v>188.83</v>
      </c>
    </row>
    <row r="703" spans="1:3" ht="15" customHeight="1" x14ac:dyDescent="0.2">
      <c r="A703" s="26" t="s">
        <v>9</v>
      </c>
      <c r="B703" s="24" t="s">
        <v>58</v>
      </c>
      <c r="C703" s="24">
        <v>188.83</v>
      </c>
    </row>
    <row r="704" spans="1:3" ht="15" customHeight="1" x14ac:dyDescent="0.2">
      <c r="A704" s="26" t="s">
        <v>9</v>
      </c>
      <c r="B704" s="24" t="s">
        <v>58</v>
      </c>
      <c r="C704" s="24">
        <v>188.83</v>
      </c>
    </row>
    <row r="705" spans="1:3" ht="15" customHeight="1" x14ac:dyDescent="0.2">
      <c r="A705" s="26" t="s">
        <v>9</v>
      </c>
      <c r="B705" s="24" t="s">
        <v>58</v>
      </c>
      <c r="C705" s="24">
        <v>188.83</v>
      </c>
    </row>
    <row r="706" spans="1:3" ht="15" customHeight="1" x14ac:dyDescent="0.2">
      <c r="A706" s="26" t="s">
        <v>9</v>
      </c>
      <c r="B706" s="24" t="s">
        <v>58</v>
      </c>
      <c r="C706" s="24">
        <v>188.83</v>
      </c>
    </row>
    <row r="707" spans="1:3" ht="15" customHeight="1" x14ac:dyDescent="0.2">
      <c r="A707" s="26" t="s">
        <v>9</v>
      </c>
      <c r="B707" s="24" t="s">
        <v>58</v>
      </c>
      <c r="C707" s="24">
        <v>188.83</v>
      </c>
    </row>
    <row r="708" spans="1:3" ht="15" customHeight="1" x14ac:dyDescent="0.2">
      <c r="A708" s="26" t="s">
        <v>9</v>
      </c>
      <c r="B708" s="24" t="s">
        <v>58</v>
      </c>
      <c r="C708" s="24">
        <v>188.83</v>
      </c>
    </row>
    <row r="709" spans="1:3" ht="15" customHeight="1" x14ac:dyDescent="0.2">
      <c r="A709" s="26" t="s">
        <v>9</v>
      </c>
      <c r="B709" s="24" t="s">
        <v>58</v>
      </c>
      <c r="C709" s="24">
        <v>188.83</v>
      </c>
    </row>
    <row r="710" spans="1:3" ht="15" customHeight="1" x14ac:dyDescent="0.2">
      <c r="A710" s="26" t="s">
        <v>9</v>
      </c>
      <c r="B710" s="24" t="s">
        <v>58</v>
      </c>
      <c r="C710" s="24">
        <v>188.83</v>
      </c>
    </row>
    <row r="711" spans="1:3" ht="15" customHeight="1" x14ac:dyDescent="0.2">
      <c r="A711" s="26" t="s">
        <v>9</v>
      </c>
      <c r="B711" s="24" t="s">
        <v>58</v>
      </c>
      <c r="C711" s="24">
        <v>188.83</v>
      </c>
    </row>
    <row r="712" spans="1:3" ht="15" customHeight="1" x14ac:dyDescent="0.2">
      <c r="A712" s="26" t="s">
        <v>9</v>
      </c>
      <c r="B712" s="24" t="s">
        <v>58</v>
      </c>
      <c r="C712" s="24">
        <v>188.83</v>
      </c>
    </row>
    <row r="713" spans="1:3" ht="15" customHeight="1" x14ac:dyDescent="0.2">
      <c r="A713" s="26" t="s">
        <v>9</v>
      </c>
      <c r="B713" s="24" t="s">
        <v>58</v>
      </c>
      <c r="C713" s="24">
        <v>188.83</v>
      </c>
    </row>
    <row r="714" spans="1:3" ht="15" customHeight="1" x14ac:dyDescent="0.2">
      <c r="A714" s="26" t="s">
        <v>9</v>
      </c>
      <c r="B714" s="24" t="s">
        <v>58</v>
      </c>
      <c r="C714" s="24">
        <v>188.83</v>
      </c>
    </row>
    <row r="715" spans="1:3" ht="15" customHeight="1" x14ac:dyDescent="0.2">
      <c r="A715" s="26" t="s">
        <v>9</v>
      </c>
      <c r="B715" s="24" t="s">
        <v>58</v>
      </c>
      <c r="C715" s="24">
        <v>188.83</v>
      </c>
    </row>
    <row r="716" spans="1:3" ht="15" customHeight="1" x14ac:dyDescent="0.2">
      <c r="A716" s="26" t="s">
        <v>9</v>
      </c>
      <c r="B716" s="24" t="s">
        <v>58</v>
      </c>
      <c r="C716" s="24">
        <v>188.83</v>
      </c>
    </row>
    <row r="717" spans="1:3" ht="15" customHeight="1" x14ac:dyDescent="0.2">
      <c r="A717" s="26" t="s">
        <v>9</v>
      </c>
      <c r="B717" s="24" t="s">
        <v>58</v>
      </c>
      <c r="C717" s="24">
        <v>188.83</v>
      </c>
    </row>
    <row r="718" spans="1:3" ht="15" customHeight="1" x14ac:dyDescent="0.2">
      <c r="A718" s="26" t="s">
        <v>9</v>
      </c>
      <c r="B718" s="24" t="s">
        <v>58</v>
      </c>
      <c r="C718" s="24">
        <v>188.83</v>
      </c>
    </row>
    <row r="719" spans="1:3" ht="15" customHeight="1" x14ac:dyDescent="0.2">
      <c r="A719" s="26" t="s">
        <v>9</v>
      </c>
      <c r="B719" s="24" t="s">
        <v>58</v>
      </c>
      <c r="C719" s="24">
        <v>188.83</v>
      </c>
    </row>
    <row r="720" spans="1:3" ht="15" customHeight="1" x14ac:dyDescent="0.2">
      <c r="A720" s="26" t="s">
        <v>9</v>
      </c>
      <c r="B720" s="24" t="s">
        <v>58</v>
      </c>
      <c r="C720" s="24">
        <v>188.83</v>
      </c>
    </row>
    <row r="721" spans="1:3" ht="15" customHeight="1" x14ac:dyDescent="0.2">
      <c r="A721" s="26" t="s">
        <v>9</v>
      </c>
      <c r="B721" s="24" t="s">
        <v>58</v>
      </c>
      <c r="C721" s="24">
        <v>188.83</v>
      </c>
    </row>
    <row r="722" spans="1:3" ht="15" customHeight="1" x14ac:dyDescent="0.2">
      <c r="A722" s="26" t="s">
        <v>9</v>
      </c>
      <c r="B722" s="24" t="s">
        <v>58</v>
      </c>
      <c r="C722" s="24">
        <v>188.83</v>
      </c>
    </row>
    <row r="723" spans="1:3" ht="15" customHeight="1" x14ac:dyDescent="0.2">
      <c r="A723" s="26" t="s">
        <v>9</v>
      </c>
      <c r="B723" s="24" t="s">
        <v>58</v>
      </c>
      <c r="C723" s="24">
        <v>188.83</v>
      </c>
    </row>
    <row r="724" spans="1:3" ht="15" customHeight="1" x14ac:dyDescent="0.2">
      <c r="A724" s="26" t="s">
        <v>9</v>
      </c>
      <c r="B724" s="24" t="s">
        <v>58</v>
      </c>
      <c r="C724" s="24">
        <v>188.83</v>
      </c>
    </row>
    <row r="725" spans="1:3" ht="15" customHeight="1" x14ac:dyDescent="0.2">
      <c r="A725" s="26" t="s">
        <v>9</v>
      </c>
      <c r="B725" s="24" t="s">
        <v>58</v>
      </c>
      <c r="C725" s="24">
        <v>188.83</v>
      </c>
    </row>
    <row r="726" spans="1:3" ht="15" customHeight="1" x14ac:dyDescent="0.2">
      <c r="A726" s="26" t="s">
        <v>9</v>
      </c>
      <c r="B726" s="24" t="s">
        <v>58</v>
      </c>
      <c r="C726" s="24">
        <v>188.83</v>
      </c>
    </row>
    <row r="727" spans="1:3" ht="15" customHeight="1" x14ac:dyDescent="0.2">
      <c r="A727" s="26" t="s">
        <v>9</v>
      </c>
      <c r="B727" s="24" t="s">
        <v>58</v>
      </c>
      <c r="C727" s="24">
        <v>188.83</v>
      </c>
    </row>
    <row r="728" spans="1:3" ht="15" customHeight="1" x14ac:dyDescent="0.2">
      <c r="A728" s="26" t="s">
        <v>9</v>
      </c>
      <c r="B728" s="24" t="s">
        <v>58</v>
      </c>
      <c r="C728" s="24">
        <v>188.83</v>
      </c>
    </row>
    <row r="729" spans="1:3" ht="15" customHeight="1" x14ac:dyDescent="0.2">
      <c r="A729" s="26" t="s">
        <v>9</v>
      </c>
      <c r="B729" s="24" t="s">
        <v>58</v>
      </c>
      <c r="C729" s="24">
        <v>188.83</v>
      </c>
    </row>
    <row r="730" spans="1:3" ht="15" customHeight="1" x14ac:dyDescent="0.2">
      <c r="A730" s="26" t="s">
        <v>9</v>
      </c>
      <c r="B730" s="24" t="s">
        <v>58</v>
      </c>
      <c r="C730" s="24">
        <v>188.83</v>
      </c>
    </row>
    <row r="731" spans="1:3" ht="15" customHeight="1" x14ac:dyDescent="0.2">
      <c r="A731" s="26" t="s">
        <v>9</v>
      </c>
      <c r="B731" s="24" t="s">
        <v>58</v>
      </c>
      <c r="C731" s="24">
        <v>188.83</v>
      </c>
    </row>
    <row r="732" spans="1:3" ht="15" customHeight="1" x14ac:dyDescent="0.2">
      <c r="A732" s="26" t="s">
        <v>9</v>
      </c>
      <c r="B732" s="24" t="s">
        <v>58</v>
      </c>
      <c r="C732" s="24">
        <v>188.83</v>
      </c>
    </row>
    <row r="733" spans="1:3" ht="15" customHeight="1" x14ac:dyDescent="0.2">
      <c r="A733" s="26" t="s">
        <v>9</v>
      </c>
      <c r="B733" s="24" t="s">
        <v>58</v>
      </c>
      <c r="C733" s="24">
        <v>188.83</v>
      </c>
    </row>
    <row r="734" spans="1:3" ht="15" customHeight="1" x14ac:dyDescent="0.2">
      <c r="A734" s="26" t="s">
        <v>9</v>
      </c>
      <c r="B734" s="24" t="s">
        <v>58</v>
      </c>
      <c r="C734" s="24">
        <v>188.83</v>
      </c>
    </row>
    <row r="735" spans="1:3" ht="15" customHeight="1" x14ac:dyDescent="0.2">
      <c r="A735" s="26" t="s">
        <v>9</v>
      </c>
      <c r="B735" s="24" t="s">
        <v>58</v>
      </c>
      <c r="C735" s="24">
        <v>188.83</v>
      </c>
    </row>
    <row r="736" spans="1:3" ht="15" customHeight="1" x14ac:dyDescent="0.2">
      <c r="A736" s="26" t="s">
        <v>9</v>
      </c>
      <c r="B736" s="24" t="s">
        <v>58</v>
      </c>
      <c r="C736" s="24">
        <v>188.83</v>
      </c>
    </row>
    <row r="737" spans="1:3" ht="15" customHeight="1" x14ac:dyDescent="0.2">
      <c r="A737" s="26" t="s">
        <v>9</v>
      </c>
      <c r="B737" s="24" t="s">
        <v>58</v>
      </c>
      <c r="C737" s="24">
        <v>188.83</v>
      </c>
    </row>
    <row r="738" spans="1:3" ht="15" customHeight="1" x14ac:dyDescent="0.2">
      <c r="A738" s="26" t="s">
        <v>9</v>
      </c>
      <c r="B738" s="24" t="s">
        <v>58</v>
      </c>
      <c r="C738" s="24">
        <v>188.83</v>
      </c>
    </row>
    <row r="739" spans="1:3" ht="15" customHeight="1" x14ac:dyDescent="0.2">
      <c r="A739" s="26" t="s">
        <v>9</v>
      </c>
      <c r="B739" s="24" t="s">
        <v>58</v>
      </c>
      <c r="C739" s="24">
        <v>188.83</v>
      </c>
    </row>
    <row r="740" spans="1:3" ht="15" customHeight="1" x14ac:dyDescent="0.2">
      <c r="A740" s="26" t="s">
        <v>9</v>
      </c>
      <c r="B740" s="24" t="s">
        <v>58</v>
      </c>
      <c r="C740" s="24">
        <v>188.83</v>
      </c>
    </row>
    <row r="741" spans="1:3" ht="15" customHeight="1" x14ac:dyDescent="0.2">
      <c r="A741" s="26" t="s">
        <v>9</v>
      </c>
      <c r="B741" s="24" t="s">
        <v>58</v>
      </c>
      <c r="C741" s="24">
        <v>188.83</v>
      </c>
    </row>
    <row r="742" spans="1:3" ht="15" customHeight="1" x14ac:dyDescent="0.2">
      <c r="A742" s="26" t="s">
        <v>9</v>
      </c>
      <c r="B742" s="24" t="s">
        <v>58</v>
      </c>
      <c r="C742" s="24">
        <v>188.83</v>
      </c>
    </row>
    <row r="743" spans="1:3" ht="15" customHeight="1" x14ac:dyDescent="0.2">
      <c r="A743" s="26" t="s">
        <v>9</v>
      </c>
      <c r="B743" s="24" t="s">
        <v>58</v>
      </c>
      <c r="C743" s="24">
        <v>188.83</v>
      </c>
    </row>
    <row r="744" spans="1:3" ht="15" customHeight="1" x14ac:dyDescent="0.2">
      <c r="A744" s="26" t="s">
        <v>9</v>
      </c>
      <c r="B744" s="24" t="s">
        <v>58</v>
      </c>
      <c r="C744" s="24">
        <v>188.83</v>
      </c>
    </row>
    <row r="745" spans="1:3" ht="15" customHeight="1" x14ac:dyDescent="0.2">
      <c r="A745" s="26" t="s">
        <v>9</v>
      </c>
      <c r="B745" s="24" t="s">
        <v>58</v>
      </c>
      <c r="C745" s="24">
        <v>188.83</v>
      </c>
    </row>
    <row r="746" spans="1:3" ht="15" customHeight="1" x14ac:dyDescent="0.2">
      <c r="A746" s="26" t="s">
        <v>9</v>
      </c>
      <c r="B746" s="24" t="s">
        <v>58</v>
      </c>
      <c r="C746" s="24">
        <v>188.83</v>
      </c>
    </row>
    <row r="747" spans="1:3" ht="15" customHeight="1" x14ac:dyDescent="0.2">
      <c r="A747" s="26" t="s">
        <v>9</v>
      </c>
      <c r="B747" s="24" t="s">
        <v>58</v>
      </c>
      <c r="C747" s="24">
        <v>188.83</v>
      </c>
    </row>
    <row r="748" spans="1:3" ht="15" customHeight="1" x14ac:dyDescent="0.2">
      <c r="A748" s="26" t="s">
        <v>9</v>
      </c>
      <c r="B748" s="24" t="s">
        <v>58</v>
      </c>
      <c r="C748" s="24">
        <v>188.83</v>
      </c>
    </row>
    <row r="749" spans="1:3" ht="15" customHeight="1" x14ac:dyDescent="0.2">
      <c r="A749" s="26" t="s">
        <v>9</v>
      </c>
      <c r="B749" s="24" t="s">
        <v>58</v>
      </c>
      <c r="C749" s="24">
        <v>188.83</v>
      </c>
    </row>
    <row r="750" spans="1:3" ht="15" customHeight="1" x14ac:dyDescent="0.2">
      <c r="A750" s="26" t="s">
        <v>9</v>
      </c>
      <c r="B750" s="24" t="s">
        <v>58</v>
      </c>
      <c r="C750" s="24">
        <v>188.83</v>
      </c>
    </row>
    <row r="751" spans="1:3" ht="15" customHeight="1" x14ac:dyDescent="0.2">
      <c r="A751" s="26" t="s">
        <v>9</v>
      </c>
      <c r="B751" s="24" t="s">
        <v>58</v>
      </c>
      <c r="C751" s="24">
        <v>188.83</v>
      </c>
    </row>
    <row r="752" spans="1:3" ht="15" customHeight="1" x14ac:dyDescent="0.2">
      <c r="A752" s="26" t="s">
        <v>9</v>
      </c>
      <c r="B752" s="24" t="s">
        <v>58</v>
      </c>
      <c r="C752" s="24">
        <v>188.83</v>
      </c>
    </row>
    <row r="753" spans="1:3" ht="15" customHeight="1" x14ac:dyDescent="0.2">
      <c r="A753" s="26" t="s">
        <v>9</v>
      </c>
      <c r="B753" s="24" t="s">
        <v>58</v>
      </c>
      <c r="C753" s="24">
        <v>188.83</v>
      </c>
    </row>
    <row r="754" spans="1:3" ht="15" customHeight="1" x14ac:dyDescent="0.2">
      <c r="A754" s="26" t="s">
        <v>9</v>
      </c>
      <c r="B754" s="24" t="s">
        <v>58</v>
      </c>
      <c r="C754" s="24">
        <v>188.83</v>
      </c>
    </row>
    <row r="755" spans="1:3" ht="15" customHeight="1" x14ac:dyDescent="0.2">
      <c r="A755" s="26" t="s">
        <v>9</v>
      </c>
      <c r="B755" s="24" t="s">
        <v>58</v>
      </c>
      <c r="C755" s="24">
        <v>188.83</v>
      </c>
    </row>
    <row r="756" spans="1:3" ht="15" customHeight="1" x14ac:dyDescent="0.2">
      <c r="A756" s="26" t="s">
        <v>9</v>
      </c>
      <c r="B756" s="24" t="s">
        <v>58</v>
      </c>
      <c r="C756" s="24">
        <v>188.83</v>
      </c>
    </row>
    <row r="757" spans="1:3" ht="15" customHeight="1" x14ac:dyDescent="0.2">
      <c r="A757" s="26" t="s">
        <v>9</v>
      </c>
      <c r="B757" s="24" t="s">
        <v>58</v>
      </c>
      <c r="C757" s="24">
        <v>188.83</v>
      </c>
    </row>
    <row r="758" spans="1:3" ht="15" customHeight="1" x14ac:dyDescent="0.2">
      <c r="A758" s="26" t="s">
        <v>9</v>
      </c>
      <c r="B758" s="24" t="s">
        <v>62</v>
      </c>
      <c r="C758" s="24">
        <v>1338.26</v>
      </c>
    </row>
    <row r="759" spans="1:3" ht="15" customHeight="1" x14ac:dyDescent="0.2">
      <c r="A759" s="26" t="s">
        <v>9</v>
      </c>
      <c r="B759" s="24" t="s">
        <v>62</v>
      </c>
      <c r="C759" s="24">
        <v>1338.26</v>
      </c>
    </row>
    <row r="760" spans="1:3" ht="25.5" x14ac:dyDescent="0.2">
      <c r="A760" s="26" t="s">
        <v>9</v>
      </c>
      <c r="B760" s="24" t="s">
        <v>63</v>
      </c>
      <c r="C760" s="24">
        <v>989.4</v>
      </c>
    </row>
    <row r="761" spans="1:3" ht="25.5" x14ac:dyDescent="0.2">
      <c r="A761" s="26" t="s">
        <v>9</v>
      </c>
      <c r="B761" s="24" t="s">
        <v>63</v>
      </c>
      <c r="C761" s="24">
        <v>989.4</v>
      </c>
    </row>
    <row r="762" spans="1:3" ht="25.5" x14ac:dyDescent="0.2">
      <c r="A762" s="26" t="s">
        <v>9</v>
      </c>
      <c r="B762" s="24" t="s">
        <v>63</v>
      </c>
      <c r="C762" s="24">
        <v>989.4</v>
      </c>
    </row>
    <row r="763" spans="1:3" ht="25.5" x14ac:dyDescent="0.2">
      <c r="A763" s="26" t="s">
        <v>9</v>
      </c>
      <c r="B763" s="24" t="s">
        <v>63</v>
      </c>
      <c r="C763" s="24">
        <v>989.4</v>
      </c>
    </row>
    <row r="764" spans="1:3" x14ac:dyDescent="0.2">
      <c r="A764" s="26" t="s">
        <v>9</v>
      </c>
      <c r="B764" s="24" t="s">
        <v>64</v>
      </c>
      <c r="C764" s="24">
        <v>49850</v>
      </c>
    </row>
    <row r="765" spans="1:3" x14ac:dyDescent="0.2">
      <c r="A765" s="26" t="s">
        <v>9</v>
      </c>
      <c r="B765" s="24" t="s">
        <v>61</v>
      </c>
      <c r="C765" s="24">
        <v>2230.4299999999998</v>
      </c>
    </row>
    <row r="766" spans="1:3" x14ac:dyDescent="0.2">
      <c r="A766" s="26" t="s">
        <v>9</v>
      </c>
      <c r="B766" s="24" t="s">
        <v>61</v>
      </c>
      <c r="C766" s="24">
        <v>2230.4299999999998</v>
      </c>
    </row>
    <row r="767" spans="1:3" x14ac:dyDescent="0.2">
      <c r="A767" s="26" t="s">
        <v>9</v>
      </c>
      <c r="B767" s="24" t="s">
        <v>61</v>
      </c>
      <c r="C767" s="24">
        <v>1850.43</v>
      </c>
    </row>
    <row r="768" spans="1:3" x14ac:dyDescent="0.2">
      <c r="A768" s="26" t="s">
        <v>9</v>
      </c>
      <c r="B768" s="24" t="s">
        <v>61</v>
      </c>
      <c r="C768" s="24">
        <v>1850.43</v>
      </c>
    </row>
    <row r="769" spans="1:3" x14ac:dyDescent="0.2">
      <c r="A769" s="26" t="s">
        <v>9</v>
      </c>
      <c r="B769" s="24" t="s">
        <v>65</v>
      </c>
      <c r="C769" s="24">
        <v>1280</v>
      </c>
    </row>
    <row r="770" spans="1:3" x14ac:dyDescent="0.2">
      <c r="A770" s="26" t="s">
        <v>9</v>
      </c>
      <c r="B770" s="24" t="s">
        <v>65</v>
      </c>
      <c r="C770" s="24">
        <v>1280</v>
      </c>
    </row>
    <row r="771" spans="1:3" x14ac:dyDescent="0.2">
      <c r="A771" s="26" t="s">
        <v>9</v>
      </c>
      <c r="B771" s="24" t="s">
        <v>65</v>
      </c>
      <c r="C771" s="24">
        <v>1280</v>
      </c>
    </row>
    <row r="772" spans="1:3" x14ac:dyDescent="0.2">
      <c r="A772" s="26" t="s">
        <v>9</v>
      </c>
      <c r="B772" s="24" t="s">
        <v>61</v>
      </c>
      <c r="C772" s="24">
        <v>2099</v>
      </c>
    </row>
    <row r="773" spans="1:3" ht="25.5" x14ac:dyDescent="0.2">
      <c r="A773" s="26" t="s">
        <v>9</v>
      </c>
      <c r="B773" s="24" t="s">
        <v>56</v>
      </c>
      <c r="C773" s="24">
        <v>2565</v>
      </c>
    </row>
    <row r="774" spans="1:3" ht="25.5" x14ac:dyDescent="0.2">
      <c r="A774" s="26" t="s">
        <v>9</v>
      </c>
      <c r="B774" s="24" t="s">
        <v>56</v>
      </c>
      <c r="C774" s="24">
        <v>2565</v>
      </c>
    </row>
    <row r="775" spans="1:3" ht="25.5" x14ac:dyDescent="0.2">
      <c r="A775" s="26" t="s">
        <v>9</v>
      </c>
      <c r="B775" s="24" t="s">
        <v>56</v>
      </c>
      <c r="C775" s="24">
        <v>2565</v>
      </c>
    </row>
    <row r="776" spans="1:3" ht="25.5" x14ac:dyDescent="0.2">
      <c r="A776" s="26" t="s">
        <v>9</v>
      </c>
      <c r="B776" s="24" t="s">
        <v>56</v>
      </c>
      <c r="C776" s="24">
        <v>2565</v>
      </c>
    </row>
    <row r="777" spans="1:3" x14ac:dyDescent="0.2">
      <c r="A777" s="26" t="s">
        <v>9</v>
      </c>
      <c r="B777" s="24" t="s">
        <v>66</v>
      </c>
      <c r="C777" s="24">
        <v>5776.95</v>
      </c>
    </row>
    <row r="778" spans="1:3" x14ac:dyDescent="0.2">
      <c r="A778" s="26" t="s">
        <v>9</v>
      </c>
      <c r="B778" s="24" t="s">
        <v>53</v>
      </c>
      <c r="C778" s="24">
        <v>3327.13</v>
      </c>
    </row>
    <row r="779" spans="1:3" ht="25.5" x14ac:dyDescent="0.2">
      <c r="A779" s="26" t="s">
        <v>9</v>
      </c>
      <c r="B779" s="24" t="s">
        <v>67</v>
      </c>
      <c r="C779" s="24">
        <v>2283.65</v>
      </c>
    </row>
    <row r="780" spans="1:3" x14ac:dyDescent="0.2">
      <c r="A780" s="26" t="s">
        <v>9</v>
      </c>
      <c r="B780" s="24" t="s">
        <v>66</v>
      </c>
      <c r="C780" s="24">
        <v>2283.65</v>
      </c>
    </row>
    <row r="781" spans="1:3" x14ac:dyDescent="0.2">
      <c r="A781" s="26" t="s">
        <v>9</v>
      </c>
      <c r="B781" s="24" t="s">
        <v>66</v>
      </c>
      <c r="C781" s="24">
        <v>2283.65</v>
      </c>
    </row>
    <row r="782" spans="1:3" ht="25.5" x14ac:dyDescent="0.2">
      <c r="A782" s="26" t="s">
        <v>9</v>
      </c>
      <c r="B782" s="24" t="s">
        <v>68</v>
      </c>
      <c r="C782" s="24">
        <v>3935.83</v>
      </c>
    </row>
    <row r="783" spans="1:3" ht="25.5" x14ac:dyDescent="0.2">
      <c r="A783" s="26" t="s">
        <v>9</v>
      </c>
      <c r="B783" s="24" t="s">
        <v>56</v>
      </c>
      <c r="C783" s="24">
        <v>2984</v>
      </c>
    </row>
    <row r="784" spans="1:3" x14ac:dyDescent="0.2">
      <c r="A784" s="26" t="s">
        <v>9</v>
      </c>
      <c r="B784" s="24" t="s">
        <v>69</v>
      </c>
      <c r="C784" s="24">
        <v>2598</v>
      </c>
    </row>
    <row r="785" spans="1:3" x14ac:dyDescent="0.2">
      <c r="A785" s="26" t="s">
        <v>9</v>
      </c>
      <c r="B785" s="24" t="s">
        <v>69</v>
      </c>
      <c r="C785" s="24">
        <v>2598</v>
      </c>
    </row>
    <row r="786" spans="1:3" x14ac:dyDescent="0.2">
      <c r="A786" s="26" t="s">
        <v>9</v>
      </c>
      <c r="B786" s="24" t="s">
        <v>69</v>
      </c>
      <c r="C786" s="24">
        <v>2598</v>
      </c>
    </row>
    <row r="787" spans="1:3" x14ac:dyDescent="0.2">
      <c r="A787" s="26" t="s">
        <v>9</v>
      </c>
      <c r="B787" s="24" t="s">
        <v>59</v>
      </c>
      <c r="C787" s="24">
        <v>540</v>
      </c>
    </row>
    <row r="788" spans="1:3" x14ac:dyDescent="0.2">
      <c r="A788" s="26" t="s">
        <v>9</v>
      </c>
      <c r="B788" s="24" t="s">
        <v>70</v>
      </c>
      <c r="C788" s="24">
        <v>1738</v>
      </c>
    </row>
    <row r="789" spans="1:3" x14ac:dyDescent="0.2">
      <c r="A789" s="26" t="s">
        <v>9</v>
      </c>
      <c r="B789" s="24" t="s">
        <v>71</v>
      </c>
      <c r="C789" s="24">
        <v>5343</v>
      </c>
    </row>
    <row r="790" spans="1:3" ht="15" customHeight="1" x14ac:dyDescent="0.2">
      <c r="A790" s="26" t="s">
        <v>9</v>
      </c>
      <c r="B790" s="24" t="s">
        <v>72</v>
      </c>
      <c r="C790" s="24">
        <v>5776.8</v>
      </c>
    </row>
    <row r="791" spans="1:3" ht="15" customHeight="1" x14ac:dyDescent="0.2">
      <c r="A791" s="26" t="s">
        <v>9</v>
      </c>
      <c r="B791" s="24" t="s">
        <v>72</v>
      </c>
      <c r="C791" s="24">
        <v>5776.8</v>
      </c>
    </row>
    <row r="792" spans="1:3" ht="15" customHeight="1" x14ac:dyDescent="0.2">
      <c r="A792" s="26" t="s">
        <v>9</v>
      </c>
      <c r="B792" s="24" t="s">
        <v>72</v>
      </c>
      <c r="C792" s="24">
        <v>5776.8</v>
      </c>
    </row>
    <row r="793" spans="1:3" ht="15" customHeight="1" x14ac:dyDescent="0.2">
      <c r="A793" s="26" t="s">
        <v>9</v>
      </c>
      <c r="B793" s="24" t="s">
        <v>72</v>
      </c>
      <c r="C793" s="24">
        <v>5776.8</v>
      </c>
    </row>
    <row r="794" spans="1:3" ht="15" customHeight="1" x14ac:dyDescent="0.2">
      <c r="A794" s="26" t="s">
        <v>9</v>
      </c>
      <c r="B794" s="24" t="s">
        <v>72</v>
      </c>
      <c r="C794" s="24">
        <v>5776.8</v>
      </c>
    </row>
    <row r="795" spans="1:3" ht="15" customHeight="1" x14ac:dyDescent="0.2">
      <c r="A795" s="26" t="s">
        <v>9</v>
      </c>
      <c r="B795" s="24" t="s">
        <v>72</v>
      </c>
      <c r="C795" s="24">
        <v>5776.8</v>
      </c>
    </row>
    <row r="796" spans="1:3" ht="15" customHeight="1" x14ac:dyDescent="0.2">
      <c r="A796" s="26" t="s">
        <v>9</v>
      </c>
      <c r="B796" s="24" t="s">
        <v>72</v>
      </c>
      <c r="C796" s="24">
        <v>5776.8</v>
      </c>
    </row>
    <row r="797" spans="1:3" ht="25.5" x14ac:dyDescent="0.2">
      <c r="A797" s="26" t="s">
        <v>9</v>
      </c>
      <c r="B797" s="24" t="s">
        <v>73</v>
      </c>
      <c r="C797" s="24">
        <v>30978.42</v>
      </c>
    </row>
    <row r="798" spans="1:3" x14ac:dyDescent="0.2">
      <c r="A798" s="26" t="s">
        <v>9</v>
      </c>
      <c r="B798" s="24" t="s">
        <v>74</v>
      </c>
      <c r="C798" s="24">
        <v>22330</v>
      </c>
    </row>
    <row r="799" spans="1:3" x14ac:dyDescent="0.2">
      <c r="A799" s="26" t="s">
        <v>9</v>
      </c>
      <c r="B799" s="24" t="s">
        <v>75</v>
      </c>
      <c r="C799" s="24">
        <v>4420</v>
      </c>
    </row>
    <row r="800" spans="1:3" ht="25.5" x14ac:dyDescent="0.2">
      <c r="A800" s="26" t="s">
        <v>9</v>
      </c>
      <c r="B800" s="24" t="s">
        <v>76</v>
      </c>
      <c r="C800" s="24">
        <v>3422</v>
      </c>
    </row>
    <row r="801" spans="1:3" ht="25.5" x14ac:dyDescent="0.2">
      <c r="A801" s="26" t="s">
        <v>9</v>
      </c>
      <c r="B801" s="24" t="s">
        <v>76</v>
      </c>
      <c r="C801" s="24">
        <v>3422</v>
      </c>
    </row>
    <row r="802" spans="1:3" ht="25.5" x14ac:dyDescent="0.2">
      <c r="A802" s="26" t="s">
        <v>9</v>
      </c>
      <c r="B802" s="24" t="s">
        <v>76</v>
      </c>
      <c r="C802" s="24">
        <v>3422</v>
      </c>
    </row>
    <row r="803" spans="1:3" ht="25.5" x14ac:dyDescent="0.2">
      <c r="A803" s="26" t="s">
        <v>9</v>
      </c>
      <c r="B803" s="24" t="s">
        <v>76</v>
      </c>
      <c r="C803" s="24">
        <v>3422</v>
      </c>
    </row>
    <row r="804" spans="1:3" ht="25.5" x14ac:dyDescent="0.2">
      <c r="A804" s="26" t="s">
        <v>9</v>
      </c>
      <c r="B804" s="24" t="s">
        <v>76</v>
      </c>
      <c r="C804" s="24">
        <v>3422</v>
      </c>
    </row>
    <row r="805" spans="1:3" ht="25.5" x14ac:dyDescent="0.2">
      <c r="A805" s="26" t="s">
        <v>9</v>
      </c>
      <c r="B805" s="24" t="s">
        <v>76</v>
      </c>
      <c r="C805" s="24">
        <v>3422</v>
      </c>
    </row>
    <row r="806" spans="1:3" ht="25.5" x14ac:dyDescent="0.2">
      <c r="A806" s="26" t="s">
        <v>9</v>
      </c>
      <c r="B806" s="24" t="s">
        <v>76</v>
      </c>
      <c r="C806" s="24">
        <v>3422</v>
      </c>
    </row>
    <row r="807" spans="1:3" ht="25.5" x14ac:dyDescent="0.2">
      <c r="A807" s="26" t="s">
        <v>9</v>
      </c>
      <c r="B807" s="24" t="s">
        <v>76</v>
      </c>
      <c r="C807" s="24">
        <v>3422</v>
      </c>
    </row>
    <row r="808" spans="1:3" ht="25.5" x14ac:dyDescent="0.2">
      <c r="A808" s="26" t="s">
        <v>9</v>
      </c>
      <c r="B808" s="24" t="s">
        <v>76</v>
      </c>
      <c r="C808" s="24">
        <v>3422</v>
      </c>
    </row>
    <row r="809" spans="1:3" ht="25.5" x14ac:dyDescent="0.2">
      <c r="A809" s="26" t="s">
        <v>9</v>
      </c>
      <c r="B809" s="24" t="s">
        <v>76</v>
      </c>
      <c r="C809" s="24">
        <v>3422</v>
      </c>
    </row>
    <row r="810" spans="1:3" ht="25.5" x14ac:dyDescent="0.2">
      <c r="A810" s="26" t="s">
        <v>9</v>
      </c>
      <c r="B810" s="24" t="s">
        <v>76</v>
      </c>
      <c r="C810" s="24">
        <v>3422</v>
      </c>
    </row>
    <row r="811" spans="1:3" ht="25.5" x14ac:dyDescent="0.2">
      <c r="A811" s="26" t="s">
        <v>9</v>
      </c>
      <c r="B811" s="24" t="s">
        <v>76</v>
      </c>
      <c r="C811" s="24">
        <v>3422</v>
      </c>
    </row>
    <row r="812" spans="1:3" ht="25.5" x14ac:dyDescent="0.2">
      <c r="A812" s="26" t="s">
        <v>9</v>
      </c>
      <c r="B812" s="24" t="s">
        <v>76</v>
      </c>
      <c r="C812" s="24">
        <v>3422</v>
      </c>
    </row>
    <row r="813" spans="1:3" ht="25.5" x14ac:dyDescent="0.2">
      <c r="A813" s="26" t="s">
        <v>9</v>
      </c>
      <c r="B813" s="24" t="s">
        <v>76</v>
      </c>
      <c r="C813" s="24">
        <v>3422</v>
      </c>
    </row>
    <row r="814" spans="1:3" ht="25.5" x14ac:dyDescent="0.2">
      <c r="A814" s="26" t="s">
        <v>9</v>
      </c>
      <c r="B814" s="24" t="s">
        <v>76</v>
      </c>
      <c r="C814" s="24">
        <v>3422</v>
      </c>
    </row>
    <row r="815" spans="1:3" ht="25.5" x14ac:dyDescent="0.2">
      <c r="A815" s="26" t="s">
        <v>9</v>
      </c>
      <c r="B815" s="24" t="s">
        <v>76</v>
      </c>
      <c r="C815" s="24">
        <v>3422</v>
      </c>
    </row>
    <row r="816" spans="1:3" ht="25.5" x14ac:dyDescent="0.2">
      <c r="A816" s="26" t="s">
        <v>9</v>
      </c>
      <c r="B816" s="24" t="s">
        <v>76</v>
      </c>
      <c r="C816" s="24">
        <v>3422</v>
      </c>
    </row>
    <row r="817" spans="1:3" ht="25.5" x14ac:dyDescent="0.2">
      <c r="A817" s="26" t="s">
        <v>9</v>
      </c>
      <c r="B817" s="24" t="s">
        <v>76</v>
      </c>
      <c r="C817" s="24">
        <v>3422</v>
      </c>
    </row>
    <row r="818" spans="1:3" ht="25.5" x14ac:dyDescent="0.2">
      <c r="A818" s="26" t="s">
        <v>9</v>
      </c>
      <c r="B818" s="24" t="s">
        <v>76</v>
      </c>
      <c r="C818" s="24">
        <v>3422</v>
      </c>
    </row>
    <row r="819" spans="1:3" ht="25.5" x14ac:dyDescent="0.2">
      <c r="A819" s="26" t="s">
        <v>9</v>
      </c>
      <c r="B819" s="24" t="s">
        <v>76</v>
      </c>
      <c r="C819" s="24">
        <v>3422</v>
      </c>
    </row>
    <row r="820" spans="1:3" ht="25.5" x14ac:dyDescent="0.2">
      <c r="A820" s="26" t="s">
        <v>9</v>
      </c>
      <c r="B820" s="24" t="s">
        <v>76</v>
      </c>
      <c r="C820" s="24">
        <v>3422</v>
      </c>
    </row>
    <row r="821" spans="1:3" ht="25.5" x14ac:dyDescent="0.2">
      <c r="A821" s="26" t="s">
        <v>9</v>
      </c>
      <c r="B821" s="24" t="s">
        <v>76</v>
      </c>
      <c r="C821" s="24">
        <v>3422</v>
      </c>
    </row>
    <row r="822" spans="1:3" ht="25.5" x14ac:dyDescent="0.2">
      <c r="A822" s="26" t="s">
        <v>9</v>
      </c>
      <c r="B822" s="24" t="s">
        <v>76</v>
      </c>
      <c r="C822" s="24">
        <v>3422</v>
      </c>
    </row>
    <row r="823" spans="1:3" ht="25.5" x14ac:dyDescent="0.2">
      <c r="A823" s="26" t="s">
        <v>9</v>
      </c>
      <c r="B823" s="24" t="s">
        <v>76</v>
      </c>
      <c r="C823" s="24">
        <v>3422</v>
      </c>
    </row>
    <row r="824" spans="1:3" ht="25.5" x14ac:dyDescent="0.2">
      <c r="A824" s="26" t="s">
        <v>9</v>
      </c>
      <c r="B824" s="24" t="s">
        <v>76</v>
      </c>
      <c r="C824" s="24">
        <v>3422</v>
      </c>
    </row>
    <row r="825" spans="1:3" x14ac:dyDescent="0.2">
      <c r="A825" s="26" t="s">
        <v>9</v>
      </c>
      <c r="B825" s="24" t="s">
        <v>77</v>
      </c>
      <c r="C825" s="24">
        <v>3422</v>
      </c>
    </row>
    <row r="826" spans="1:3" ht="25.5" x14ac:dyDescent="0.2">
      <c r="A826" s="26" t="s">
        <v>9</v>
      </c>
      <c r="B826" s="24" t="s">
        <v>76</v>
      </c>
      <c r="C826" s="24">
        <v>3422</v>
      </c>
    </row>
    <row r="827" spans="1:3" ht="38.25" x14ac:dyDescent="0.2">
      <c r="A827" s="26" t="s">
        <v>9</v>
      </c>
      <c r="B827" s="24" t="s">
        <v>78</v>
      </c>
      <c r="C827" s="24">
        <v>3654</v>
      </c>
    </row>
    <row r="828" spans="1:3" ht="38.25" x14ac:dyDescent="0.2">
      <c r="A828" s="26" t="s">
        <v>9</v>
      </c>
      <c r="B828" s="24" t="s">
        <v>78</v>
      </c>
      <c r="C828" s="24">
        <v>3654</v>
      </c>
    </row>
    <row r="829" spans="1:3" ht="38.25" x14ac:dyDescent="0.2">
      <c r="A829" s="26" t="s">
        <v>9</v>
      </c>
      <c r="B829" s="24" t="s">
        <v>78</v>
      </c>
      <c r="C829" s="24">
        <v>3654</v>
      </c>
    </row>
    <row r="830" spans="1:3" ht="38.25" x14ac:dyDescent="0.2">
      <c r="A830" s="26" t="s">
        <v>9</v>
      </c>
      <c r="B830" s="24" t="s">
        <v>78</v>
      </c>
      <c r="C830" s="24">
        <v>3654</v>
      </c>
    </row>
    <row r="831" spans="1:3" ht="38.25" x14ac:dyDescent="0.2">
      <c r="A831" s="26" t="s">
        <v>9</v>
      </c>
      <c r="B831" s="24" t="s">
        <v>78</v>
      </c>
      <c r="C831" s="24">
        <v>3654</v>
      </c>
    </row>
    <row r="832" spans="1:3" ht="38.25" x14ac:dyDescent="0.2">
      <c r="A832" s="26" t="s">
        <v>9</v>
      </c>
      <c r="B832" s="24" t="s">
        <v>78</v>
      </c>
      <c r="C832" s="24">
        <v>3654</v>
      </c>
    </row>
    <row r="833" spans="1:3" ht="38.25" x14ac:dyDescent="0.2">
      <c r="A833" s="26" t="s">
        <v>9</v>
      </c>
      <c r="B833" s="24" t="s">
        <v>78</v>
      </c>
      <c r="C833" s="24">
        <v>3654</v>
      </c>
    </row>
    <row r="834" spans="1:3" ht="38.25" x14ac:dyDescent="0.2">
      <c r="A834" s="26" t="s">
        <v>9</v>
      </c>
      <c r="B834" s="24" t="s">
        <v>78</v>
      </c>
      <c r="C834" s="24">
        <v>3654</v>
      </c>
    </row>
    <row r="835" spans="1:3" ht="38.25" x14ac:dyDescent="0.2">
      <c r="A835" s="26" t="s">
        <v>9</v>
      </c>
      <c r="B835" s="24" t="s">
        <v>78</v>
      </c>
      <c r="C835" s="24">
        <v>3654</v>
      </c>
    </row>
    <row r="836" spans="1:3" ht="38.25" x14ac:dyDescent="0.2">
      <c r="A836" s="26" t="s">
        <v>9</v>
      </c>
      <c r="B836" s="24" t="s">
        <v>78</v>
      </c>
      <c r="C836" s="24">
        <v>3654</v>
      </c>
    </row>
    <row r="837" spans="1:3" ht="38.25" x14ac:dyDescent="0.2">
      <c r="A837" s="26" t="s">
        <v>9</v>
      </c>
      <c r="B837" s="24" t="s">
        <v>78</v>
      </c>
      <c r="C837" s="24">
        <v>3654</v>
      </c>
    </row>
    <row r="838" spans="1:3" ht="38.25" x14ac:dyDescent="0.2">
      <c r="A838" s="26" t="s">
        <v>9</v>
      </c>
      <c r="B838" s="24" t="s">
        <v>78</v>
      </c>
      <c r="C838" s="24">
        <v>3654</v>
      </c>
    </row>
    <row r="839" spans="1:3" ht="38.25" x14ac:dyDescent="0.2">
      <c r="A839" s="26" t="s">
        <v>9</v>
      </c>
      <c r="B839" s="24" t="s">
        <v>78</v>
      </c>
      <c r="C839" s="24">
        <v>3654</v>
      </c>
    </row>
    <row r="840" spans="1:3" ht="38.25" x14ac:dyDescent="0.2">
      <c r="A840" s="26" t="s">
        <v>9</v>
      </c>
      <c r="B840" s="24" t="s">
        <v>78</v>
      </c>
      <c r="C840" s="24">
        <v>3654</v>
      </c>
    </row>
    <row r="841" spans="1:3" ht="38.25" x14ac:dyDescent="0.2">
      <c r="A841" s="26" t="s">
        <v>9</v>
      </c>
      <c r="B841" s="24" t="s">
        <v>78</v>
      </c>
      <c r="C841" s="24">
        <v>3654</v>
      </c>
    </row>
    <row r="842" spans="1:3" ht="38.25" x14ac:dyDescent="0.2">
      <c r="A842" s="26" t="s">
        <v>9</v>
      </c>
      <c r="B842" s="24" t="s">
        <v>78</v>
      </c>
      <c r="C842" s="24">
        <v>3654</v>
      </c>
    </row>
    <row r="843" spans="1:3" ht="38.25" x14ac:dyDescent="0.2">
      <c r="A843" s="26" t="s">
        <v>9</v>
      </c>
      <c r="B843" s="24" t="s">
        <v>78</v>
      </c>
      <c r="C843" s="24">
        <v>3654</v>
      </c>
    </row>
    <row r="844" spans="1:3" ht="38.25" x14ac:dyDescent="0.2">
      <c r="A844" s="26" t="s">
        <v>9</v>
      </c>
      <c r="B844" s="24" t="s">
        <v>78</v>
      </c>
      <c r="C844" s="24">
        <v>3654</v>
      </c>
    </row>
    <row r="845" spans="1:3" ht="38.25" x14ac:dyDescent="0.2">
      <c r="A845" s="26" t="s">
        <v>9</v>
      </c>
      <c r="B845" s="24" t="s">
        <v>78</v>
      </c>
      <c r="C845" s="24">
        <v>3654</v>
      </c>
    </row>
    <row r="846" spans="1:3" ht="38.25" x14ac:dyDescent="0.2">
      <c r="A846" s="26" t="s">
        <v>9</v>
      </c>
      <c r="B846" s="24" t="s">
        <v>78</v>
      </c>
      <c r="C846" s="24">
        <v>3654</v>
      </c>
    </row>
    <row r="847" spans="1:3" ht="38.25" x14ac:dyDescent="0.2">
      <c r="A847" s="26" t="s">
        <v>9</v>
      </c>
      <c r="B847" s="24" t="s">
        <v>78</v>
      </c>
      <c r="C847" s="24">
        <v>3654</v>
      </c>
    </row>
    <row r="848" spans="1:3" ht="38.25" x14ac:dyDescent="0.2">
      <c r="A848" s="26" t="s">
        <v>9</v>
      </c>
      <c r="B848" s="24" t="s">
        <v>78</v>
      </c>
      <c r="C848" s="24">
        <v>3654</v>
      </c>
    </row>
    <row r="849" spans="1:3" ht="38.25" x14ac:dyDescent="0.2">
      <c r="A849" s="26" t="s">
        <v>9</v>
      </c>
      <c r="B849" s="24" t="s">
        <v>78</v>
      </c>
      <c r="C849" s="24">
        <v>3654</v>
      </c>
    </row>
    <row r="850" spans="1:3" ht="38.25" x14ac:dyDescent="0.2">
      <c r="A850" s="26" t="s">
        <v>9</v>
      </c>
      <c r="B850" s="24" t="s">
        <v>78</v>
      </c>
      <c r="C850" s="24">
        <v>3654</v>
      </c>
    </row>
    <row r="851" spans="1:3" ht="38.25" x14ac:dyDescent="0.2">
      <c r="A851" s="26" t="s">
        <v>9</v>
      </c>
      <c r="B851" s="24" t="s">
        <v>78</v>
      </c>
      <c r="C851" s="24">
        <v>3654</v>
      </c>
    </row>
    <row r="852" spans="1:3" ht="38.25" x14ac:dyDescent="0.2">
      <c r="A852" s="26" t="s">
        <v>9</v>
      </c>
      <c r="B852" s="24" t="s">
        <v>78</v>
      </c>
      <c r="C852" s="24">
        <v>3654</v>
      </c>
    </row>
    <row r="853" spans="1:3" ht="15" customHeight="1" x14ac:dyDescent="0.2">
      <c r="A853" s="26" t="s">
        <v>9</v>
      </c>
      <c r="B853" s="24" t="s">
        <v>79</v>
      </c>
      <c r="C853" s="24">
        <v>389.79</v>
      </c>
    </row>
    <row r="854" spans="1:3" ht="15" customHeight="1" x14ac:dyDescent="0.2">
      <c r="A854" s="26" t="s">
        <v>9</v>
      </c>
      <c r="B854" s="24" t="s">
        <v>79</v>
      </c>
      <c r="C854" s="24">
        <v>389.79</v>
      </c>
    </row>
    <row r="855" spans="1:3" ht="15" customHeight="1" x14ac:dyDescent="0.2">
      <c r="A855" s="26" t="s">
        <v>9</v>
      </c>
      <c r="B855" s="24" t="s">
        <v>79</v>
      </c>
      <c r="C855" s="24">
        <v>389.79</v>
      </c>
    </row>
    <row r="856" spans="1:3" ht="15" customHeight="1" x14ac:dyDescent="0.2">
      <c r="A856" s="26" t="s">
        <v>9</v>
      </c>
      <c r="B856" s="24" t="s">
        <v>79</v>
      </c>
      <c r="C856" s="24">
        <v>389.79</v>
      </c>
    </row>
    <row r="857" spans="1:3" ht="15" customHeight="1" x14ac:dyDescent="0.2">
      <c r="A857" s="26" t="s">
        <v>9</v>
      </c>
      <c r="B857" s="24" t="s">
        <v>79</v>
      </c>
      <c r="C857" s="24">
        <v>389.79</v>
      </c>
    </row>
    <row r="858" spans="1:3" ht="15" customHeight="1" x14ac:dyDescent="0.2">
      <c r="A858" s="26" t="s">
        <v>9</v>
      </c>
      <c r="B858" s="24" t="s">
        <v>79</v>
      </c>
      <c r="C858" s="24">
        <v>389.79</v>
      </c>
    </row>
    <row r="859" spans="1:3" ht="15" customHeight="1" x14ac:dyDescent="0.2">
      <c r="A859" s="26" t="s">
        <v>9</v>
      </c>
      <c r="B859" s="24" t="s">
        <v>79</v>
      </c>
      <c r="C859" s="24">
        <v>389.79</v>
      </c>
    </row>
    <row r="860" spans="1:3" ht="15" customHeight="1" x14ac:dyDescent="0.2">
      <c r="A860" s="26" t="s">
        <v>9</v>
      </c>
      <c r="B860" s="24" t="s">
        <v>79</v>
      </c>
      <c r="C860" s="24">
        <v>389.79</v>
      </c>
    </row>
    <row r="861" spans="1:3" ht="15" customHeight="1" x14ac:dyDescent="0.2">
      <c r="A861" s="26" t="s">
        <v>9</v>
      </c>
      <c r="B861" s="24" t="s">
        <v>79</v>
      </c>
      <c r="C861" s="24">
        <v>389.79</v>
      </c>
    </row>
    <row r="862" spans="1:3" ht="15" customHeight="1" x14ac:dyDescent="0.2">
      <c r="A862" s="26" t="s">
        <v>9</v>
      </c>
      <c r="B862" s="24" t="s">
        <v>79</v>
      </c>
      <c r="C862" s="24">
        <v>389.79</v>
      </c>
    </row>
    <row r="863" spans="1:3" ht="15" customHeight="1" x14ac:dyDescent="0.2">
      <c r="A863" s="26" t="s">
        <v>9</v>
      </c>
      <c r="B863" s="24" t="s">
        <v>79</v>
      </c>
      <c r="C863" s="24">
        <v>389.79</v>
      </c>
    </row>
    <row r="864" spans="1:3" ht="15" customHeight="1" x14ac:dyDescent="0.2">
      <c r="A864" s="26" t="s">
        <v>9</v>
      </c>
      <c r="B864" s="24" t="s">
        <v>79</v>
      </c>
      <c r="C864" s="24">
        <v>389.79</v>
      </c>
    </row>
    <row r="865" spans="1:3" ht="15" customHeight="1" x14ac:dyDescent="0.2">
      <c r="A865" s="26" t="s">
        <v>9</v>
      </c>
      <c r="B865" s="24" t="s">
        <v>79</v>
      </c>
      <c r="C865" s="24">
        <v>389.79</v>
      </c>
    </row>
    <row r="866" spans="1:3" ht="15" customHeight="1" x14ac:dyDescent="0.2">
      <c r="A866" s="26" t="s">
        <v>9</v>
      </c>
      <c r="B866" s="24" t="s">
        <v>79</v>
      </c>
      <c r="C866" s="24">
        <v>389.79</v>
      </c>
    </row>
    <row r="867" spans="1:3" ht="15" customHeight="1" x14ac:dyDescent="0.2">
      <c r="A867" s="26" t="s">
        <v>9</v>
      </c>
      <c r="B867" s="24" t="s">
        <v>79</v>
      </c>
      <c r="C867" s="24">
        <v>389.79</v>
      </c>
    </row>
    <row r="868" spans="1:3" ht="15" customHeight="1" x14ac:dyDescent="0.2">
      <c r="A868" s="26" t="s">
        <v>9</v>
      </c>
      <c r="B868" s="24" t="s">
        <v>79</v>
      </c>
      <c r="C868" s="24">
        <v>389.78</v>
      </c>
    </row>
    <row r="869" spans="1:3" ht="15" customHeight="1" x14ac:dyDescent="0.2">
      <c r="A869" s="26" t="s">
        <v>9</v>
      </c>
      <c r="B869" s="24" t="s">
        <v>79</v>
      </c>
      <c r="C869" s="24">
        <v>389.78</v>
      </c>
    </row>
    <row r="870" spans="1:3" ht="15" customHeight="1" x14ac:dyDescent="0.2">
      <c r="A870" s="26" t="s">
        <v>9</v>
      </c>
      <c r="B870" s="24" t="s">
        <v>79</v>
      </c>
      <c r="C870" s="24">
        <v>389.78</v>
      </c>
    </row>
    <row r="871" spans="1:3" ht="15" customHeight="1" x14ac:dyDescent="0.2">
      <c r="A871" s="26" t="s">
        <v>9</v>
      </c>
      <c r="B871" s="24" t="s">
        <v>79</v>
      </c>
      <c r="C871" s="24">
        <v>389.78</v>
      </c>
    </row>
    <row r="872" spans="1:3" ht="15" customHeight="1" x14ac:dyDescent="0.2">
      <c r="A872" s="26" t="s">
        <v>9</v>
      </c>
      <c r="B872" s="24" t="s">
        <v>79</v>
      </c>
      <c r="C872" s="24">
        <v>389.78</v>
      </c>
    </row>
    <row r="873" spans="1:3" ht="15" customHeight="1" x14ac:dyDescent="0.2">
      <c r="A873" s="26" t="s">
        <v>9</v>
      </c>
      <c r="B873" s="24" t="s">
        <v>79</v>
      </c>
      <c r="C873" s="24">
        <v>389.78</v>
      </c>
    </row>
    <row r="874" spans="1:3" ht="15" customHeight="1" x14ac:dyDescent="0.2">
      <c r="A874" s="26" t="s">
        <v>9</v>
      </c>
      <c r="B874" s="24" t="s">
        <v>79</v>
      </c>
      <c r="C874" s="24">
        <v>389.78</v>
      </c>
    </row>
    <row r="875" spans="1:3" ht="15" customHeight="1" x14ac:dyDescent="0.2">
      <c r="A875" s="26" t="s">
        <v>9</v>
      </c>
      <c r="B875" s="24" t="s">
        <v>79</v>
      </c>
      <c r="C875" s="24">
        <v>389.78</v>
      </c>
    </row>
    <row r="876" spans="1:3" ht="15" customHeight="1" x14ac:dyDescent="0.2">
      <c r="A876" s="26" t="s">
        <v>9</v>
      </c>
      <c r="B876" s="24" t="s">
        <v>79</v>
      </c>
      <c r="C876" s="24">
        <v>389.78</v>
      </c>
    </row>
    <row r="877" spans="1:3" ht="15" customHeight="1" x14ac:dyDescent="0.2">
      <c r="A877" s="26" t="s">
        <v>9</v>
      </c>
      <c r="B877" s="24" t="s">
        <v>79</v>
      </c>
      <c r="C877" s="24">
        <v>389.78</v>
      </c>
    </row>
    <row r="878" spans="1:3" ht="15" customHeight="1" x14ac:dyDescent="0.2">
      <c r="A878" s="26" t="s">
        <v>9</v>
      </c>
      <c r="B878" s="24" t="s">
        <v>79</v>
      </c>
      <c r="C878" s="24">
        <v>389.78</v>
      </c>
    </row>
    <row r="879" spans="1:3" ht="15" customHeight="1" x14ac:dyDescent="0.2">
      <c r="A879" s="26" t="s">
        <v>9</v>
      </c>
      <c r="B879" s="24" t="s">
        <v>79</v>
      </c>
      <c r="C879" s="24">
        <v>389.78</v>
      </c>
    </row>
    <row r="880" spans="1:3" ht="15" customHeight="1" x14ac:dyDescent="0.2">
      <c r="A880" s="26" t="s">
        <v>9</v>
      </c>
      <c r="B880" s="24" t="s">
        <v>79</v>
      </c>
      <c r="C880" s="24">
        <v>389.78</v>
      </c>
    </row>
    <row r="881" spans="1:3" ht="15" customHeight="1" x14ac:dyDescent="0.2">
      <c r="A881" s="26" t="s">
        <v>9</v>
      </c>
      <c r="B881" s="24" t="s">
        <v>79</v>
      </c>
      <c r="C881" s="24">
        <v>389.78</v>
      </c>
    </row>
    <row r="882" spans="1:3" ht="15" customHeight="1" x14ac:dyDescent="0.2">
      <c r="A882" s="26" t="s">
        <v>9</v>
      </c>
      <c r="B882" s="24" t="s">
        <v>79</v>
      </c>
      <c r="C882" s="24">
        <v>389.78</v>
      </c>
    </row>
    <row r="883" spans="1:3" ht="15" customHeight="1" x14ac:dyDescent="0.2">
      <c r="A883" s="26" t="s">
        <v>9</v>
      </c>
      <c r="B883" s="24" t="s">
        <v>79</v>
      </c>
      <c r="C883" s="24">
        <v>389.78</v>
      </c>
    </row>
    <row r="884" spans="1:3" ht="15" customHeight="1" x14ac:dyDescent="0.2">
      <c r="A884" s="26" t="s">
        <v>9</v>
      </c>
      <c r="B884" s="24" t="s">
        <v>79</v>
      </c>
      <c r="C884" s="24">
        <v>389.78</v>
      </c>
    </row>
    <row r="885" spans="1:3" ht="15" customHeight="1" x14ac:dyDescent="0.2">
      <c r="A885" s="26" t="s">
        <v>9</v>
      </c>
      <c r="B885" s="24" t="s">
        <v>79</v>
      </c>
      <c r="C885" s="24">
        <v>389.78</v>
      </c>
    </row>
    <row r="886" spans="1:3" ht="15" customHeight="1" x14ac:dyDescent="0.2">
      <c r="A886" s="26" t="s">
        <v>9</v>
      </c>
      <c r="B886" s="24" t="s">
        <v>79</v>
      </c>
      <c r="C886" s="24">
        <v>389.78</v>
      </c>
    </row>
    <row r="887" spans="1:3" ht="15" customHeight="1" x14ac:dyDescent="0.2">
      <c r="A887" s="26" t="s">
        <v>9</v>
      </c>
      <c r="B887" s="24" t="s">
        <v>79</v>
      </c>
      <c r="C887" s="24">
        <v>389.78</v>
      </c>
    </row>
    <row r="888" spans="1:3" ht="15" customHeight="1" x14ac:dyDescent="0.2">
      <c r="A888" s="26" t="s">
        <v>9</v>
      </c>
      <c r="B888" s="24" t="s">
        <v>79</v>
      </c>
      <c r="C888" s="24">
        <v>389.78</v>
      </c>
    </row>
    <row r="889" spans="1:3" ht="15" customHeight="1" x14ac:dyDescent="0.2">
      <c r="A889" s="26" t="s">
        <v>9</v>
      </c>
      <c r="B889" s="24" t="s">
        <v>79</v>
      </c>
      <c r="C889" s="24">
        <v>389.78</v>
      </c>
    </row>
    <row r="890" spans="1:3" ht="15" customHeight="1" x14ac:dyDescent="0.2">
      <c r="A890" s="26" t="s">
        <v>9</v>
      </c>
      <c r="B890" s="24" t="s">
        <v>79</v>
      </c>
      <c r="C890" s="24">
        <v>389.78</v>
      </c>
    </row>
    <row r="891" spans="1:3" ht="15" customHeight="1" x14ac:dyDescent="0.2">
      <c r="A891" s="26" t="s">
        <v>9</v>
      </c>
      <c r="B891" s="24" t="s">
        <v>79</v>
      </c>
      <c r="C891" s="24">
        <v>389.78</v>
      </c>
    </row>
    <row r="892" spans="1:3" ht="15" customHeight="1" x14ac:dyDescent="0.2">
      <c r="A892" s="26" t="s">
        <v>9</v>
      </c>
      <c r="B892" s="24" t="s">
        <v>79</v>
      </c>
      <c r="C892" s="24">
        <v>389.78</v>
      </c>
    </row>
    <row r="893" spans="1:3" ht="15" customHeight="1" x14ac:dyDescent="0.2">
      <c r="A893" s="26" t="s">
        <v>9</v>
      </c>
      <c r="B893" s="24" t="s">
        <v>79</v>
      </c>
      <c r="C893" s="24">
        <v>389.78</v>
      </c>
    </row>
    <row r="894" spans="1:3" ht="15" customHeight="1" x14ac:dyDescent="0.2">
      <c r="A894" s="26" t="s">
        <v>9</v>
      </c>
      <c r="B894" s="24" t="s">
        <v>79</v>
      </c>
      <c r="C894" s="24">
        <v>389.78</v>
      </c>
    </row>
    <row r="895" spans="1:3" ht="15" customHeight="1" x14ac:dyDescent="0.2">
      <c r="A895" s="26" t="s">
        <v>9</v>
      </c>
      <c r="B895" s="24" t="s">
        <v>79</v>
      </c>
      <c r="C895" s="24">
        <v>389.78</v>
      </c>
    </row>
    <row r="896" spans="1:3" ht="15" customHeight="1" x14ac:dyDescent="0.2">
      <c r="A896" s="26" t="s">
        <v>9</v>
      </c>
      <c r="B896" s="24" t="s">
        <v>79</v>
      </c>
      <c r="C896" s="24">
        <v>389.78</v>
      </c>
    </row>
    <row r="897" spans="1:3" ht="15" customHeight="1" x14ac:dyDescent="0.2">
      <c r="A897" s="26" t="s">
        <v>9</v>
      </c>
      <c r="B897" s="24" t="s">
        <v>79</v>
      </c>
      <c r="C897" s="24">
        <v>389.78</v>
      </c>
    </row>
    <row r="898" spans="1:3" ht="15" customHeight="1" x14ac:dyDescent="0.2">
      <c r="A898" s="26" t="s">
        <v>9</v>
      </c>
      <c r="B898" s="24" t="s">
        <v>79</v>
      </c>
      <c r="C898" s="24">
        <v>389.78</v>
      </c>
    </row>
    <row r="899" spans="1:3" ht="15" customHeight="1" x14ac:dyDescent="0.2">
      <c r="A899" s="26" t="s">
        <v>9</v>
      </c>
      <c r="B899" s="24" t="s">
        <v>79</v>
      </c>
      <c r="C899" s="24">
        <v>389.79</v>
      </c>
    </row>
    <row r="900" spans="1:3" ht="25.5" x14ac:dyDescent="0.2">
      <c r="A900" s="26" t="s">
        <v>9</v>
      </c>
      <c r="B900" s="24" t="s">
        <v>80</v>
      </c>
      <c r="C900" s="24">
        <v>3422</v>
      </c>
    </row>
    <row r="901" spans="1:3" ht="25.5" x14ac:dyDescent="0.2">
      <c r="A901" s="26" t="s">
        <v>9</v>
      </c>
      <c r="B901" s="24" t="s">
        <v>80</v>
      </c>
      <c r="C901" s="24">
        <v>3422</v>
      </c>
    </row>
    <row r="902" spans="1:3" ht="25.5" x14ac:dyDescent="0.2">
      <c r="A902" s="26" t="s">
        <v>9</v>
      </c>
      <c r="B902" s="24" t="s">
        <v>80</v>
      </c>
      <c r="C902" s="24">
        <v>3422</v>
      </c>
    </row>
    <row r="903" spans="1:3" ht="25.5" x14ac:dyDescent="0.2">
      <c r="A903" s="26" t="s">
        <v>9</v>
      </c>
      <c r="B903" s="24" t="s">
        <v>80</v>
      </c>
      <c r="C903" s="24"/>
    </row>
    <row r="904" spans="1:3" ht="25.5" x14ac:dyDescent="0.2">
      <c r="A904" s="26" t="s">
        <v>9</v>
      </c>
      <c r="B904" s="24" t="s">
        <v>80</v>
      </c>
      <c r="C904" s="24"/>
    </row>
    <row r="905" spans="1:3" ht="15" customHeight="1" x14ac:dyDescent="0.2">
      <c r="A905" s="26" t="s">
        <v>9</v>
      </c>
      <c r="B905" s="24" t="s">
        <v>81</v>
      </c>
      <c r="C905" s="24">
        <v>5200</v>
      </c>
    </row>
    <row r="906" spans="1:3" ht="15" customHeight="1" x14ac:dyDescent="0.2">
      <c r="A906" s="26" t="s">
        <v>9</v>
      </c>
      <c r="B906" s="24" t="s">
        <v>81</v>
      </c>
      <c r="C906" s="24">
        <v>5200</v>
      </c>
    </row>
    <row r="907" spans="1:3" ht="15" customHeight="1" x14ac:dyDescent="0.2">
      <c r="A907" s="26" t="s">
        <v>9</v>
      </c>
      <c r="B907" s="24" t="s">
        <v>81</v>
      </c>
      <c r="C907" s="24">
        <v>5200</v>
      </c>
    </row>
    <row r="908" spans="1:3" ht="15" customHeight="1" x14ac:dyDescent="0.2">
      <c r="A908" s="26" t="s">
        <v>9</v>
      </c>
      <c r="B908" s="24" t="s">
        <v>81</v>
      </c>
      <c r="C908" s="24">
        <v>5200</v>
      </c>
    </row>
    <row r="909" spans="1:3" ht="15" customHeight="1" x14ac:dyDescent="0.2">
      <c r="A909" s="26" t="s">
        <v>9</v>
      </c>
      <c r="B909" s="24" t="s">
        <v>81</v>
      </c>
      <c r="C909" s="24">
        <v>5200</v>
      </c>
    </row>
    <row r="910" spans="1:3" ht="15" customHeight="1" x14ac:dyDescent="0.2">
      <c r="A910" s="26" t="s">
        <v>9</v>
      </c>
      <c r="B910" s="24" t="s">
        <v>81</v>
      </c>
      <c r="C910" s="24">
        <v>5200</v>
      </c>
    </row>
    <row r="911" spans="1:3" ht="15" customHeight="1" x14ac:dyDescent="0.2">
      <c r="A911" s="26" t="s">
        <v>9</v>
      </c>
      <c r="B911" s="24" t="s">
        <v>81</v>
      </c>
      <c r="C911" s="24">
        <v>5200</v>
      </c>
    </row>
    <row r="912" spans="1:3" ht="15" customHeight="1" x14ac:dyDescent="0.2">
      <c r="A912" s="26" t="s">
        <v>9</v>
      </c>
      <c r="B912" s="24" t="s">
        <v>81</v>
      </c>
      <c r="C912" s="24">
        <v>5200</v>
      </c>
    </row>
    <row r="913" spans="1:3" ht="15" customHeight="1" x14ac:dyDescent="0.2">
      <c r="A913" s="26" t="s">
        <v>9</v>
      </c>
      <c r="B913" s="24" t="s">
        <v>81</v>
      </c>
      <c r="C913" s="24">
        <v>5200</v>
      </c>
    </row>
    <row r="914" spans="1:3" ht="15" customHeight="1" x14ac:dyDescent="0.2">
      <c r="A914" s="26" t="s">
        <v>9</v>
      </c>
      <c r="B914" s="24" t="s">
        <v>81</v>
      </c>
      <c r="C914" s="24">
        <v>5200</v>
      </c>
    </row>
    <row r="915" spans="1:3" ht="15" customHeight="1" x14ac:dyDescent="0.2">
      <c r="A915" s="26" t="s">
        <v>9</v>
      </c>
      <c r="B915" s="24" t="s">
        <v>81</v>
      </c>
      <c r="C915" s="24">
        <v>5200</v>
      </c>
    </row>
    <row r="916" spans="1:3" ht="15" customHeight="1" x14ac:dyDescent="0.2">
      <c r="A916" s="26" t="s">
        <v>9</v>
      </c>
      <c r="B916" s="24" t="s">
        <v>81</v>
      </c>
      <c r="C916" s="24">
        <v>5200</v>
      </c>
    </row>
    <row r="917" spans="1:3" ht="15" customHeight="1" x14ac:dyDescent="0.2">
      <c r="A917" s="26" t="s">
        <v>9</v>
      </c>
      <c r="B917" s="24" t="s">
        <v>81</v>
      </c>
      <c r="C917" s="24">
        <v>5200</v>
      </c>
    </row>
    <row r="918" spans="1:3" ht="15" customHeight="1" x14ac:dyDescent="0.2">
      <c r="A918" s="26" t="s">
        <v>9</v>
      </c>
      <c r="B918" s="24" t="s">
        <v>81</v>
      </c>
      <c r="C918" s="24">
        <v>5200</v>
      </c>
    </row>
    <row r="919" spans="1:3" ht="15" customHeight="1" x14ac:dyDescent="0.2">
      <c r="A919" s="26" t="s">
        <v>9</v>
      </c>
      <c r="B919" s="24" t="s">
        <v>81</v>
      </c>
      <c r="C919" s="24">
        <v>5200</v>
      </c>
    </row>
    <row r="920" spans="1:3" ht="15" customHeight="1" x14ac:dyDescent="0.2">
      <c r="A920" s="26" t="s">
        <v>9</v>
      </c>
      <c r="B920" s="24" t="s">
        <v>81</v>
      </c>
      <c r="C920" s="24">
        <v>5200</v>
      </c>
    </row>
    <row r="921" spans="1:3" ht="15" customHeight="1" x14ac:dyDescent="0.2">
      <c r="A921" s="26" t="s">
        <v>9</v>
      </c>
      <c r="B921" s="24" t="s">
        <v>81</v>
      </c>
      <c r="C921" s="24">
        <v>5200</v>
      </c>
    </row>
    <row r="922" spans="1:3" ht="15" customHeight="1" x14ac:dyDescent="0.2">
      <c r="A922" s="26" t="s">
        <v>9</v>
      </c>
      <c r="B922" s="24" t="s">
        <v>81</v>
      </c>
      <c r="C922" s="24">
        <v>5200</v>
      </c>
    </row>
    <row r="923" spans="1:3" ht="15" customHeight="1" x14ac:dyDescent="0.2">
      <c r="A923" s="26" t="s">
        <v>9</v>
      </c>
      <c r="B923" s="24" t="s">
        <v>81</v>
      </c>
      <c r="C923" s="24">
        <v>5200</v>
      </c>
    </row>
    <row r="924" spans="1:3" ht="15" customHeight="1" x14ac:dyDescent="0.2">
      <c r="A924" s="26" t="s">
        <v>9</v>
      </c>
      <c r="B924" s="24" t="s">
        <v>81</v>
      </c>
      <c r="C924" s="24">
        <v>5200</v>
      </c>
    </row>
    <row r="925" spans="1:3" ht="15" customHeight="1" x14ac:dyDescent="0.2">
      <c r="A925" s="26" t="s">
        <v>9</v>
      </c>
      <c r="B925" s="24" t="s">
        <v>81</v>
      </c>
      <c r="C925" s="24">
        <v>5200</v>
      </c>
    </row>
    <row r="926" spans="1:3" ht="15" customHeight="1" x14ac:dyDescent="0.2">
      <c r="A926" s="26" t="s">
        <v>9</v>
      </c>
      <c r="B926" s="24" t="s">
        <v>81</v>
      </c>
      <c r="C926" s="24">
        <v>5200</v>
      </c>
    </row>
    <row r="927" spans="1:3" ht="15" customHeight="1" x14ac:dyDescent="0.2">
      <c r="A927" s="26" t="s">
        <v>9</v>
      </c>
      <c r="B927" s="24" t="s">
        <v>81</v>
      </c>
      <c r="C927" s="24">
        <v>5200</v>
      </c>
    </row>
    <row r="928" spans="1:3" ht="15" customHeight="1" x14ac:dyDescent="0.2">
      <c r="A928" s="26" t="s">
        <v>9</v>
      </c>
      <c r="B928" s="24" t="s">
        <v>81</v>
      </c>
      <c r="C928" s="24">
        <v>5200</v>
      </c>
    </row>
    <row r="929" spans="1:3" ht="15" customHeight="1" x14ac:dyDescent="0.2">
      <c r="A929" s="26" t="s">
        <v>9</v>
      </c>
      <c r="B929" s="24" t="s">
        <v>81</v>
      </c>
      <c r="C929" s="24">
        <v>5200</v>
      </c>
    </row>
    <row r="930" spans="1:3" ht="15" customHeight="1" x14ac:dyDescent="0.2">
      <c r="A930" s="26" t="s">
        <v>9</v>
      </c>
      <c r="B930" s="24" t="s">
        <v>81</v>
      </c>
      <c r="C930" s="24">
        <v>5200</v>
      </c>
    </row>
    <row r="931" spans="1:3" ht="15" customHeight="1" x14ac:dyDescent="0.2">
      <c r="A931" s="26" t="s">
        <v>9</v>
      </c>
      <c r="B931" s="24" t="s">
        <v>81</v>
      </c>
      <c r="C931" s="24">
        <v>5200</v>
      </c>
    </row>
    <row r="932" spans="1:3" ht="15" customHeight="1" x14ac:dyDescent="0.2">
      <c r="A932" s="26" t="s">
        <v>9</v>
      </c>
      <c r="B932" s="24" t="s">
        <v>81</v>
      </c>
      <c r="C932" s="24">
        <v>5200</v>
      </c>
    </row>
    <row r="933" spans="1:3" ht="15" customHeight="1" x14ac:dyDescent="0.2">
      <c r="A933" s="26" t="s">
        <v>9</v>
      </c>
      <c r="B933" s="24" t="s">
        <v>81</v>
      </c>
      <c r="C933" s="24">
        <v>5200</v>
      </c>
    </row>
    <row r="934" spans="1:3" ht="15" customHeight="1" x14ac:dyDescent="0.2">
      <c r="A934" s="26" t="s">
        <v>9</v>
      </c>
      <c r="B934" s="24" t="s">
        <v>81</v>
      </c>
      <c r="C934" s="24">
        <v>5200</v>
      </c>
    </row>
    <row r="935" spans="1:3" ht="15" customHeight="1" x14ac:dyDescent="0.2">
      <c r="A935" s="26" t="s">
        <v>9</v>
      </c>
      <c r="B935" s="24" t="s">
        <v>81</v>
      </c>
      <c r="C935" s="24">
        <v>5200</v>
      </c>
    </row>
    <row r="936" spans="1:3" ht="15" customHeight="1" x14ac:dyDescent="0.2">
      <c r="A936" s="26" t="s">
        <v>9</v>
      </c>
      <c r="B936" s="24" t="s">
        <v>81</v>
      </c>
      <c r="C936" s="24">
        <v>5200</v>
      </c>
    </row>
    <row r="937" spans="1:3" ht="15" customHeight="1" x14ac:dyDescent="0.2">
      <c r="A937" s="26" t="s">
        <v>9</v>
      </c>
      <c r="B937" s="24" t="s">
        <v>81</v>
      </c>
      <c r="C937" s="24">
        <v>5200</v>
      </c>
    </row>
    <row r="938" spans="1:3" ht="15" customHeight="1" x14ac:dyDescent="0.2">
      <c r="A938" s="26" t="s">
        <v>9</v>
      </c>
      <c r="B938" s="24" t="s">
        <v>81</v>
      </c>
      <c r="C938" s="24">
        <v>5200</v>
      </c>
    </row>
    <row r="939" spans="1:3" ht="15" customHeight="1" x14ac:dyDescent="0.2">
      <c r="A939" s="26" t="s">
        <v>9</v>
      </c>
      <c r="B939" s="24" t="s">
        <v>81</v>
      </c>
      <c r="C939" s="24">
        <v>5200</v>
      </c>
    </row>
    <row r="940" spans="1:3" ht="15" customHeight="1" x14ac:dyDescent="0.2">
      <c r="A940" s="26" t="s">
        <v>9</v>
      </c>
      <c r="B940" s="24" t="s">
        <v>81</v>
      </c>
      <c r="C940" s="24">
        <v>5200</v>
      </c>
    </row>
    <row r="941" spans="1:3" ht="15" customHeight="1" x14ac:dyDescent="0.2">
      <c r="A941" s="26" t="s">
        <v>9</v>
      </c>
      <c r="B941" s="24" t="s">
        <v>81</v>
      </c>
      <c r="C941" s="24">
        <v>5200</v>
      </c>
    </row>
    <row r="942" spans="1:3" ht="15" customHeight="1" x14ac:dyDescent="0.2">
      <c r="A942" s="26" t="s">
        <v>9</v>
      </c>
      <c r="B942" s="24" t="s">
        <v>81</v>
      </c>
      <c r="C942" s="24">
        <v>5200</v>
      </c>
    </row>
    <row r="943" spans="1:3" ht="15" customHeight="1" x14ac:dyDescent="0.2">
      <c r="A943" s="26" t="s">
        <v>9</v>
      </c>
      <c r="B943" s="24" t="s">
        <v>81</v>
      </c>
      <c r="C943" s="24">
        <v>5200</v>
      </c>
    </row>
    <row r="944" spans="1:3" ht="15" customHeight="1" x14ac:dyDescent="0.2">
      <c r="A944" s="26" t="s">
        <v>9</v>
      </c>
      <c r="B944" s="24" t="s">
        <v>81</v>
      </c>
      <c r="C944" s="24">
        <v>5200</v>
      </c>
    </row>
    <row r="945" spans="1:3" ht="15" customHeight="1" x14ac:dyDescent="0.2">
      <c r="A945" s="26" t="s">
        <v>9</v>
      </c>
      <c r="B945" s="24" t="s">
        <v>81</v>
      </c>
      <c r="C945" s="24">
        <v>5200</v>
      </c>
    </row>
    <row r="946" spans="1:3" ht="15" customHeight="1" x14ac:dyDescent="0.2">
      <c r="A946" s="26" t="s">
        <v>9</v>
      </c>
      <c r="B946" s="24" t="s">
        <v>81</v>
      </c>
      <c r="C946" s="24">
        <v>5200</v>
      </c>
    </row>
    <row r="947" spans="1:3" ht="15" customHeight="1" x14ac:dyDescent="0.2">
      <c r="A947" s="26" t="s">
        <v>9</v>
      </c>
      <c r="B947" s="24" t="s">
        <v>81</v>
      </c>
      <c r="C947" s="24">
        <v>5200</v>
      </c>
    </row>
    <row r="948" spans="1:3" ht="15" customHeight="1" x14ac:dyDescent="0.2">
      <c r="A948" s="26" t="s">
        <v>9</v>
      </c>
      <c r="B948" s="24" t="s">
        <v>81</v>
      </c>
      <c r="C948" s="24">
        <v>5200</v>
      </c>
    </row>
    <row r="949" spans="1:3" ht="15" customHeight="1" x14ac:dyDescent="0.2">
      <c r="A949" s="26" t="s">
        <v>9</v>
      </c>
      <c r="B949" s="24" t="s">
        <v>81</v>
      </c>
      <c r="C949" s="24">
        <v>5200</v>
      </c>
    </row>
    <row r="950" spans="1:3" ht="15" customHeight="1" x14ac:dyDescent="0.2">
      <c r="A950" s="26" t="s">
        <v>9</v>
      </c>
      <c r="B950" s="24" t="s">
        <v>81</v>
      </c>
      <c r="C950" s="24">
        <v>5200</v>
      </c>
    </row>
    <row r="951" spans="1:3" ht="15" customHeight="1" x14ac:dyDescent="0.2">
      <c r="A951" s="26" t="s">
        <v>9</v>
      </c>
      <c r="B951" s="24" t="s">
        <v>81</v>
      </c>
      <c r="C951" s="24">
        <v>5200</v>
      </c>
    </row>
    <row r="952" spans="1:3" ht="15" customHeight="1" x14ac:dyDescent="0.2">
      <c r="A952" s="26" t="s">
        <v>9</v>
      </c>
      <c r="B952" s="24" t="s">
        <v>81</v>
      </c>
      <c r="C952" s="24">
        <v>5200</v>
      </c>
    </row>
    <row r="953" spans="1:3" ht="15" customHeight="1" x14ac:dyDescent="0.2">
      <c r="A953" s="26" t="s">
        <v>9</v>
      </c>
      <c r="B953" s="24" t="s">
        <v>81</v>
      </c>
      <c r="C953" s="24">
        <v>5200</v>
      </c>
    </row>
    <row r="954" spans="1:3" ht="15" customHeight="1" x14ac:dyDescent="0.2">
      <c r="A954" s="26" t="s">
        <v>9</v>
      </c>
      <c r="B954" s="24" t="s">
        <v>81</v>
      </c>
      <c r="C954" s="24">
        <v>5200</v>
      </c>
    </row>
    <row r="955" spans="1:3" ht="15" customHeight="1" x14ac:dyDescent="0.2">
      <c r="A955" s="26" t="s">
        <v>9</v>
      </c>
      <c r="B955" s="24" t="s">
        <v>81</v>
      </c>
      <c r="C955" s="24">
        <v>5200</v>
      </c>
    </row>
    <row r="956" spans="1:3" ht="15" customHeight="1" x14ac:dyDescent="0.2">
      <c r="A956" s="26" t="s">
        <v>9</v>
      </c>
      <c r="B956" s="24" t="s">
        <v>81</v>
      </c>
      <c r="C956" s="24">
        <v>5200</v>
      </c>
    </row>
    <row r="957" spans="1:3" ht="15" customHeight="1" x14ac:dyDescent="0.2">
      <c r="A957" s="26" t="s">
        <v>9</v>
      </c>
      <c r="B957" s="24" t="s">
        <v>81</v>
      </c>
      <c r="C957" s="24">
        <v>5200</v>
      </c>
    </row>
    <row r="958" spans="1:3" ht="15" customHeight="1" x14ac:dyDescent="0.2">
      <c r="A958" s="26" t="s">
        <v>9</v>
      </c>
      <c r="B958" s="24" t="s">
        <v>81</v>
      </c>
      <c r="C958" s="24">
        <v>5200</v>
      </c>
    </row>
    <row r="959" spans="1:3" ht="15" customHeight="1" x14ac:dyDescent="0.2">
      <c r="A959" s="26" t="s">
        <v>9</v>
      </c>
      <c r="B959" s="24" t="s">
        <v>81</v>
      </c>
      <c r="C959" s="24">
        <v>5200</v>
      </c>
    </row>
    <row r="960" spans="1:3" ht="15" customHeight="1" x14ac:dyDescent="0.2">
      <c r="A960" s="26" t="s">
        <v>9</v>
      </c>
      <c r="B960" s="24" t="s">
        <v>81</v>
      </c>
      <c r="C960" s="24">
        <v>5200</v>
      </c>
    </row>
    <row r="961" spans="1:3" ht="15" customHeight="1" x14ac:dyDescent="0.2">
      <c r="A961" s="26" t="s">
        <v>9</v>
      </c>
      <c r="B961" s="24" t="s">
        <v>81</v>
      </c>
      <c r="C961" s="24">
        <v>5200</v>
      </c>
    </row>
    <row r="962" spans="1:3" ht="15" customHeight="1" x14ac:dyDescent="0.2">
      <c r="A962" s="26" t="s">
        <v>9</v>
      </c>
      <c r="B962" s="24" t="s">
        <v>81</v>
      </c>
      <c r="C962" s="24">
        <v>5200</v>
      </c>
    </row>
    <row r="963" spans="1:3" ht="15" customHeight="1" x14ac:dyDescent="0.2">
      <c r="A963" s="26" t="s">
        <v>9</v>
      </c>
      <c r="B963" s="24" t="s">
        <v>81</v>
      </c>
      <c r="C963" s="24">
        <v>5200</v>
      </c>
    </row>
    <row r="964" spans="1:3" ht="15" customHeight="1" x14ac:dyDescent="0.2">
      <c r="A964" s="26" t="s">
        <v>9</v>
      </c>
      <c r="B964" s="24" t="s">
        <v>81</v>
      </c>
      <c r="C964" s="24">
        <v>5200</v>
      </c>
    </row>
    <row r="965" spans="1:3" ht="15" customHeight="1" x14ac:dyDescent="0.2">
      <c r="A965" s="26" t="s">
        <v>9</v>
      </c>
      <c r="B965" s="24" t="s">
        <v>81</v>
      </c>
      <c r="C965" s="24">
        <v>5200</v>
      </c>
    </row>
    <row r="966" spans="1:3" ht="15" customHeight="1" x14ac:dyDescent="0.2">
      <c r="A966" s="26" t="s">
        <v>9</v>
      </c>
      <c r="B966" s="24" t="s">
        <v>81</v>
      </c>
      <c r="C966" s="24">
        <v>5200</v>
      </c>
    </row>
    <row r="967" spans="1:3" ht="15" customHeight="1" x14ac:dyDescent="0.2">
      <c r="A967" s="26" t="s">
        <v>9</v>
      </c>
      <c r="B967" s="24" t="s">
        <v>81</v>
      </c>
      <c r="C967" s="24">
        <v>5200</v>
      </c>
    </row>
    <row r="968" spans="1:3" ht="15" customHeight="1" x14ac:dyDescent="0.2">
      <c r="A968" s="26" t="s">
        <v>9</v>
      </c>
      <c r="B968" s="24" t="s">
        <v>81</v>
      </c>
      <c r="C968" s="24">
        <v>5200</v>
      </c>
    </row>
    <row r="969" spans="1:3" ht="15" customHeight="1" x14ac:dyDescent="0.2">
      <c r="A969" s="26" t="s">
        <v>9</v>
      </c>
      <c r="B969" s="24" t="s">
        <v>81</v>
      </c>
      <c r="C969" s="24">
        <v>5200</v>
      </c>
    </row>
    <row r="970" spans="1:3" ht="15" customHeight="1" x14ac:dyDescent="0.2">
      <c r="A970" s="26" t="s">
        <v>9</v>
      </c>
      <c r="B970" s="24" t="s">
        <v>81</v>
      </c>
      <c r="C970" s="24">
        <v>5200</v>
      </c>
    </row>
    <row r="971" spans="1:3" ht="15" customHeight="1" x14ac:dyDescent="0.2">
      <c r="A971" s="26" t="s">
        <v>9</v>
      </c>
      <c r="B971" s="24" t="s">
        <v>81</v>
      </c>
      <c r="C971" s="24">
        <v>5200</v>
      </c>
    </row>
    <row r="972" spans="1:3" ht="15" customHeight="1" x14ac:dyDescent="0.2">
      <c r="A972" s="26" t="s">
        <v>9</v>
      </c>
      <c r="B972" s="24" t="s">
        <v>81</v>
      </c>
      <c r="C972" s="24">
        <v>5200</v>
      </c>
    </row>
    <row r="973" spans="1:3" ht="15" customHeight="1" x14ac:dyDescent="0.2">
      <c r="A973" s="26" t="s">
        <v>9</v>
      </c>
      <c r="B973" s="24" t="s">
        <v>81</v>
      </c>
      <c r="C973" s="24">
        <v>5200</v>
      </c>
    </row>
    <row r="974" spans="1:3" ht="15" customHeight="1" x14ac:dyDescent="0.2">
      <c r="A974" s="26" t="s">
        <v>9</v>
      </c>
      <c r="B974" s="24" t="s">
        <v>81</v>
      </c>
      <c r="C974" s="24">
        <v>5200</v>
      </c>
    </row>
    <row r="975" spans="1:3" ht="15" customHeight="1" x14ac:dyDescent="0.2">
      <c r="A975" s="26" t="s">
        <v>9</v>
      </c>
      <c r="B975" s="24" t="s">
        <v>81</v>
      </c>
      <c r="C975" s="24">
        <v>5200</v>
      </c>
    </row>
    <row r="976" spans="1:3" ht="15" customHeight="1" x14ac:dyDescent="0.2">
      <c r="A976" s="26" t="s">
        <v>9</v>
      </c>
      <c r="B976" s="24" t="s">
        <v>81</v>
      </c>
      <c r="C976" s="24">
        <v>5200</v>
      </c>
    </row>
    <row r="977" spans="1:3" ht="15" customHeight="1" x14ac:dyDescent="0.2">
      <c r="A977" s="26" t="s">
        <v>9</v>
      </c>
      <c r="B977" s="24" t="s">
        <v>81</v>
      </c>
      <c r="C977" s="24">
        <v>5200</v>
      </c>
    </row>
    <row r="978" spans="1:3" ht="15" customHeight="1" x14ac:dyDescent="0.2">
      <c r="A978" s="26" t="s">
        <v>9</v>
      </c>
      <c r="B978" s="24" t="s">
        <v>81</v>
      </c>
      <c r="C978" s="24">
        <v>5200</v>
      </c>
    </row>
    <row r="979" spans="1:3" ht="15" customHeight="1" x14ac:dyDescent="0.2">
      <c r="A979" s="26" t="s">
        <v>9</v>
      </c>
      <c r="B979" s="24" t="s">
        <v>81</v>
      </c>
      <c r="C979" s="24">
        <v>5200</v>
      </c>
    </row>
    <row r="980" spans="1:3" ht="15" customHeight="1" x14ac:dyDescent="0.2">
      <c r="A980" s="26" t="s">
        <v>9</v>
      </c>
      <c r="B980" s="24" t="s">
        <v>81</v>
      </c>
      <c r="C980" s="24">
        <v>5200</v>
      </c>
    </row>
    <row r="981" spans="1:3" ht="15" customHeight="1" x14ac:dyDescent="0.2">
      <c r="A981" s="26" t="s">
        <v>9</v>
      </c>
      <c r="B981" s="24" t="s">
        <v>81</v>
      </c>
      <c r="C981" s="24">
        <v>5200</v>
      </c>
    </row>
    <row r="982" spans="1:3" ht="15" customHeight="1" x14ac:dyDescent="0.2">
      <c r="A982" s="26" t="s">
        <v>9</v>
      </c>
      <c r="B982" s="24" t="s">
        <v>81</v>
      </c>
      <c r="C982" s="24">
        <v>5200</v>
      </c>
    </row>
    <row r="983" spans="1:3" ht="15" customHeight="1" x14ac:dyDescent="0.2">
      <c r="A983" s="26" t="s">
        <v>9</v>
      </c>
      <c r="B983" s="24" t="s">
        <v>81</v>
      </c>
      <c r="C983" s="24">
        <v>5200</v>
      </c>
    </row>
    <row r="984" spans="1:3" ht="15" customHeight="1" x14ac:dyDescent="0.2">
      <c r="A984" s="26" t="s">
        <v>9</v>
      </c>
      <c r="B984" s="24" t="s">
        <v>81</v>
      </c>
      <c r="C984" s="24">
        <v>5200</v>
      </c>
    </row>
    <row r="985" spans="1:3" ht="15" customHeight="1" x14ac:dyDescent="0.2">
      <c r="A985" s="26" t="s">
        <v>9</v>
      </c>
      <c r="B985" s="24" t="s">
        <v>81</v>
      </c>
      <c r="C985" s="24">
        <v>5200</v>
      </c>
    </row>
    <row r="986" spans="1:3" ht="15" customHeight="1" x14ac:dyDescent="0.2">
      <c r="A986" s="26" t="s">
        <v>9</v>
      </c>
      <c r="B986" s="24" t="s">
        <v>81</v>
      </c>
      <c r="C986" s="24">
        <v>5200</v>
      </c>
    </row>
    <row r="987" spans="1:3" ht="15" customHeight="1" x14ac:dyDescent="0.2">
      <c r="A987" s="26" t="s">
        <v>9</v>
      </c>
      <c r="B987" s="24" t="s">
        <v>81</v>
      </c>
      <c r="C987" s="24">
        <v>5200</v>
      </c>
    </row>
    <row r="988" spans="1:3" ht="15" customHeight="1" x14ac:dyDescent="0.2">
      <c r="A988" s="26" t="s">
        <v>9</v>
      </c>
      <c r="B988" s="24" t="s">
        <v>81</v>
      </c>
      <c r="C988" s="24">
        <v>5200</v>
      </c>
    </row>
    <row r="989" spans="1:3" ht="15" customHeight="1" x14ac:dyDescent="0.2">
      <c r="A989" s="26" t="s">
        <v>9</v>
      </c>
      <c r="B989" s="24" t="s">
        <v>81</v>
      </c>
      <c r="C989" s="24">
        <v>5200</v>
      </c>
    </row>
    <row r="990" spans="1:3" ht="15" customHeight="1" x14ac:dyDescent="0.2">
      <c r="A990" s="26" t="s">
        <v>9</v>
      </c>
      <c r="B990" s="24" t="s">
        <v>81</v>
      </c>
      <c r="C990" s="24">
        <v>5200</v>
      </c>
    </row>
    <row r="991" spans="1:3" ht="15" customHeight="1" x14ac:dyDescent="0.2">
      <c r="A991" s="26" t="s">
        <v>9</v>
      </c>
      <c r="B991" s="24" t="s">
        <v>81</v>
      </c>
      <c r="C991" s="24">
        <v>5200</v>
      </c>
    </row>
    <row r="992" spans="1:3" ht="15" customHeight="1" x14ac:dyDescent="0.2">
      <c r="A992" s="26" t="s">
        <v>9</v>
      </c>
      <c r="B992" s="24" t="s">
        <v>81</v>
      </c>
      <c r="C992" s="24">
        <v>5200</v>
      </c>
    </row>
    <row r="993" spans="1:3" ht="15" customHeight="1" x14ac:dyDescent="0.2">
      <c r="A993" s="26" t="s">
        <v>9</v>
      </c>
      <c r="B993" s="24" t="s">
        <v>81</v>
      </c>
      <c r="C993" s="24">
        <v>5200</v>
      </c>
    </row>
    <row r="994" spans="1:3" ht="15" customHeight="1" x14ac:dyDescent="0.2">
      <c r="A994" s="26" t="s">
        <v>9</v>
      </c>
      <c r="B994" s="24" t="s">
        <v>81</v>
      </c>
      <c r="C994" s="24">
        <v>5200</v>
      </c>
    </row>
    <row r="995" spans="1:3" ht="15" customHeight="1" x14ac:dyDescent="0.2">
      <c r="A995" s="26" t="s">
        <v>9</v>
      </c>
      <c r="B995" s="24" t="s">
        <v>81</v>
      </c>
      <c r="C995" s="24">
        <v>5200</v>
      </c>
    </row>
    <row r="996" spans="1:3" ht="15" customHeight="1" x14ac:dyDescent="0.2">
      <c r="A996" s="26" t="s">
        <v>9</v>
      </c>
      <c r="B996" s="24" t="s">
        <v>81</v>
      </c>
      <c r="C996" s="24">
        <v>5200</v>
      </c>
    </row>
    <row r="997" spans="1:3" ht="15" customHeight="1" x14ac:dyDescent="0.2">
      <c r="A997" s="26" t="s">
        <v>9</v>
      </c>
      <c r="B997" s="24" t="s">
        <v>81</v>
      </c>
      <c r="C997" s="24">
        <v>5200</v>
      </c>
    </row>
    <row r="998" spans="1:3" ht="15" customHeight="1" x14ac:dyDescent="0.2">
      <c r="A998" s="26" t="s">
        <v>9</v>
      </c>
      <c r="B998" s="24" t="s">
        <v>81</v>
      </c>
      <c r="C998" s="24">
        <v>5200</v>
      </c>
    </row>
    <row r="999" spans="1:3" ht="15" customHeight="1" x14ac:dyDescent="0.2">
      <c r="A999" s="26" t="s">
        <v>9</v>
      </c>
      <c r="B999" s="24" t="s">
        <v>81</v>
      </c>
      <c r="C999" s="24">
        <v>5200</v>
      </c>
    </row>
    <row r="1000" spans="1:3" ht="15" customHeight="1" x14ac:dyDescent="0.2">
      <c r="A1000" s="26" t="s">
        <v>9</v>
      </c>
      <c r="B1000" s="24" t="s">
        <v>81</v>
      </c>
      <c r="C1000" s="24">
        <v>5200</v>
      </c>
    </row>
    <row r="1001" spans="1:3" ht="15" customHeight="1" x14ac:dyDescent="0.2">
      <c r="A1001" s="26" t="s">
        <v>9</v>
      </c>
      <c r="B1001" s="24" t="s">
        <v>81</v>
      </c>
      <c r="C1001" s="24">
        <v>5200</v>
      </c>
    </row>
    <row r="1002" spans="1:3" ht="15" customHeight="1" x14ac:dyDescent="0.2">
      <c r="A1002" s="26" t="s">
        <v>9</v>
      </c>
      <c r="B1002" s="24" t="s">
        <v>81</v>
      </c>
      <c r="C1002" s="24">
        <v>5200</v>
      </c>
    </row>
    <row r="1003" spans="1:3" ht="15" customHeight="1" x14ac:dyDescent="0.2">
      <c r="A1003" s="26" t="s">
        <v>9</v>
      </c>
      <c r="B1003" s="24" t="s">
        <v>81</v>
      </c>
      <c r="C1003" s="24">
        <v>5200</v>
      </c>
    </row>
    <row r="1004" spans="1:3" ht="15" customHeight="1" x14ac:dyDescent="0.2">
      <c r="A1004" s="26" t="s">
        <v>9</v>
      </c>
      <c r="B1004" s="24" t="s">
        <v>81</v>
      </c>
      <c r="C1004" s="24">
        <v>5200</v>
      </c>
    </row>
    <row r="1005" spans="1:3" ht="51" x14ac:dyDescent="0.2">
      <c r="A1005" s="26" t="s">
        <v>9</v>
      </c>
      <c r="B1005" s="24" t="s">
        <v>82</v>
      </c>
      <c r="C1005" s="24">
        <v>900000</v>
      </c>
    </row>
    <row r="1006" spans="1:3" ht="38.25" x14ac:dyDescent="0.2">
      <c r="A1006" s="26" t="s">
        <v>9</v>
      </c>
      <c r="B1006" s="24" t="s">
        <v>83</v>
      </c>
      <c r="C1006" s="24">
        <v>591.61</v>
      </c>
    </row>
    <row r="1007" spans="1:3" ht="38.25" x14ac:dyDescent="0.2">
      <c r="A1007" s="26" t="s">
        <v>9</v>
      </c>
      <c r="B1007" s="24" t="s">
        <v>83</v>
      </c>
      <c r="C1007" s="24">
        <v>591.61</v>
      </c>
    </row>
    <row r="1008" spans="1:3" ht="38.25" x14ac:dyDescent="0.2">
      <c r="A1008" s="26" t="s">
        <v>9</v>
      </c>
      <c r="B1008" s="24" t="s">
        <v>83</v>
      </c>
      <c r="C1008" s="24">
        <v>591.61</v>
      </c>
    </row>
    <row r="1009" spans="1:3" ht="38.25" x14ac:dyDescent="0.2">
      <c r="A1009" s="26" t="s">
        <v>9</v>
      </c>
      <c r="B1009" s="24" t="s">
        <v>83</v>
      </c>
      <c r="C1009" s="24">
        <v>591.61</v>
      </c>
    </row>
    <row r="1010" spans="1:3" ht="38.25" x14ac:dyDescent="0.2">
      <c r="A1010" s="26" t="s">
        <v>9</v>
      </c>
      <c r="B1010" s="24" t="s">
        <v>83</v>
      </c>
      <c r="C1010" s="24">
        <v>591.61</v>
      </c>
    </row>
    <row r="1011" spans="1:3" ht="38.25" x14ac:dyDescent="0.2">
      <c r="A1011" s="26" t="s">
        <v>9</v>
      </c>
      <c r="B1011" s="24" t="s">
        <v>83</v>
      </c>
      <c r="C1011" s="24">
        <v>591.61</v>
      </c>
    </row>
    <row r="1012" spans="1:3" ht="38.25" x14ac:dyDescent="0.2">
      <c r="A1012" s="26" t="s">
        <v>9</v>
      </c>
      <c r="B1012" s="24" t="s">
        <v>83</v>
      </c>
      <c r="C1012" s="24">
        <v>591.61</v>
      </c>
    </row>
    <row r="1013" spans="1:3" ht="38.25" x14ac:dyDescent="0.2">
      <c r="A1013" s="26" t="s">
        <v>9</v>
      </c>
      <c r="B1013" s="24" t="s">
        <v>83</v>
      </c>
      <c r="C1013" s="24">
        <v>591.61</v>
      </c>
    </row>
    <row r="1014" spans="1:3" ht="38.25" x14ac:dyDescent="0.2">
      <c r="A1014" s="26" t="s">
        <v>9</v>
      </c>
      <c r="B1014" s="24" t="s">
        <v>83</v>
      </c>
      <c r="C1014" s="24">
        <v>591.61</v>
      </c>
    </row>
    <row r="1015" spans="1:3" ht="38.25" x14ac:dyDescent="0.2">
      <c r="A1015" s="26" t="s">
        <v>9</v>
      </c>
      <c r="B1015" s="24" t="s">
        <v>83</v>
      </c>
      <c r="C1015" s="24">
        <v>591.61</v>
      </c>
    </row>
    <row r="1016" spans="1:3" ht="38.25" x14ac:dyDescent="0.2">
      <c r="A1016" s="26" t="s">
        <v>9</v>
      </c>
      <c r="B1016" s="24" t="s">
        <v>83</v>
      </c>
      <c r="C1016" s="24">
        <v>591.61</v>
      </c>
    </row>
    <row r="1017" spans="1:3" ht="38.25" x14ac:dyDescent="0.2">
      <c r="A1017" s="26" t="s">
        <v>9</v>
      </c>
      <c r="B1017" s="24" t="s">
        <v>83</v>
      </c>
      <c r="C1017" s="24">
        <v>591.61</v>
      </c>
    </row>
    <row r="1018" spans="1:3" ht="38.25" x14ac:dyDescent="0.2">
      <c r="A1018" s="26" t="s">
        <v>9</v>
      </c>
      <c r="B1018" s="24" t="s">
        <v>83</v>
      </c>
      <c r="C1018" s="24">
        <v>591.61</v>
      </c>
    </row>
    <row r="1019" spans="1:3" ht="38.25" x14ac:dyDescent="0.2">
      <c r="A1019" s="26" t="s">
        <v>9</v>
      </c>
      <c r="B1019" s="24" t="s">
        <v>83</v>
      </c>
      <c r="C1019" s="24">
        <v>591.61</v>
      </c>
    </row>
    <row r="1020" spans="1:3" ht="38.25" x14ac:dyDescent="0.2">
      <c r="A1020" s="26" t="s">
        <v>9</v>
      </c>
      <c r="B1020" s="24" t="s">
        <v>83</v>
      </c>
      <c r="C1020" s="24">
        <v>591.61</v>
      </c>
    </row>
    <row r="1021" spans="1:3" ht="38.25" x14ac:dyDescent="0.2">
      <c r="A1021" s="26" t="s">
        <v>9</v>
      </c>
      <c r="B1021" s="24" t="s">
        <v>83</v>
      </c>
      <c r="C1021" s="24">
        <v>591.6</v>
      </c>
    </row>
    <row r="1022" spans="1:3" ht="38.25" x14ac:dyDescent="0.2">
      <c r="A1022" s="26" t="s">
        <v>9</v>
      </c>
      <c r="B1022" s="24" t="s">
        <v>83</v>
      </c>
      <c r="C1022" s="24">
        <v>591.6</v>
      </c>
    </row>
    <row r="1023" spans="1:3" ht="38.25" x14ac:dyDescent="0.2">
      <c r="A1023" s="26" t="s">
        <v>9</v>
      </c>
      <c r="B1023" s="24" t="s">
        <v>83</v>
      </c>
      <c r="C1023" s="24">
        <v>591.6</v>
      </c>
    </row>
    <row r="1024" spans="1:3" ht="38.25" x14ac:dyDescent="0.2">
      <c r="A1024" s="26" t="s">
        <v>9</v>
      </c>
      <c r="B1024" s="24" t="s">
        <v>83</v>
      </c>
      <c r="C1024" s="24">
        <v>591.6</v>
      </c>
    </row>
    <row r="1025" spans="1:3" ht="38.25" x14ac:dyDescent="0.2">
      <c r="A1025" s="26" t="s">
        <v>9</v>
      </c>
      <c r="B1025" s="24" t="s">
        <v>83</v>
      </c>
      <c r="C1025" s="24">
        <v>591.6</v>
      </c>
    </row>
    <row r="1026" spans="1:3" ht="38.25" x14ac:dyDescent="0.2">
      <c r="A1026" s="26" t="s">
        <v>9</v>
      </c>
      <c r="B1026" s="24" t="s">
        <v>83</v>
      </c>
      <c r="C1026" s="24">
        <v>591.6</v>
      </c>
    </row>
    <row r="1027" spans="1:3" ht="38.25" x14ac:dyDescent="0.2">
      <c r="A1027" s="26" t="s">
        <v>9</v>
      </c>
      <c r="B1027" s="24" t="s">
        <v>83</v>
      </c>
      <c r="C1027" s="24">
        <v>591.6</v>
      </c>
    </row>
    <row r="1028" spans="1:3" ht="38.25" x14ac:dyDescent="0.2">
      <c r="A1028" s="26" t="s">
        <v>9</v>
      </c>
      <c r="B1028" s="24" t="s">
        <v>83</v>
      </c>
      <c r="C1028" s="24">
        <v>591.6</v>
      </c>
    </row>
    <row r="1029" spans="1:3" ht="38.25" x14ac:dyDescent="0.2">
      <c r="A1029" s="26" t="s">
        <v>9</v>
      </c>
      <c r="B1029" s="24" t="s">
        <v>83</v>
      </c>
      <c r="C1029" s="24">
        <v>591.6</v>
      </c>
    </row>
    <row r="1030" spans="1:3" ht="38.25" x14ac:dyDescent="0.2">
      <c r="A1030" s="26" t="s">
        <v>9</v>
      </c>
      <c r="B1030" s="24" t="s">
        <v>83</v>
      </c>
      <c r="C1030" s="24">
        <v>591.6</v>
      </c>
    </row>
    <row r="1031" spans="1:3" ht="38.25" x14ac:dyDescent="0.2">
      <c r="A1031" s="26" t="s">
        <v>9</v>
      </c>
      <c r="B1031" s="24" t="s">
        <v>83</v>
      </c>
      <c r="C1031" s="24">
        <v>591.6</v>
      </c>
    </row>
    <row r="1032" spans="1:3" ht="38.25" x14ac:dyDescent="0.2">
      <c r="A1032" s="26" t="s">
        <v>9</v>
      </c>
      <c r="B1032" s="24" t="s">
        <v>83</v>
      </c>
      <c r="C1032" s="24">
        <v>591.6</v>
      </c>
    </row>
    <row r="1033" spans="1:3" ht="38.25" x14ac:dyDescent="0.2">
      <c r="A1033" s="26" t="s">
        <v>9</v>
      </c>
      <c r="B1033" s="24" t="s">
        <v>83</v>
      </c>
      <c r="C1033" s="24">
        <v>591.6</v>
      </c>
    </row>
    <row r="1034" spans="1:3" ht="38.25" x14ac:dyDescent="0.2">
      <c r="A1034" s="26" t="s">
        <v>9</v>
      </c>
      <c r="B1034" s="24" t="s">
        <v>83</v>
      </c>
      <c r="C1034" s="24">
        <v>591.6</v>
      </c>
    </row>
    <row r="1035" spans="1:3" ht="38.25" x14ac:dyDescent="0.2">
      <c r="A1035" s="26" t="s">
        <v>9</v>
      </c>
      <c r="B1035" s="24" t="s">
        <v>83</v>
      </c>
      <c r="C1035" s="24">
        <v>591.6</v>
      </c>
    </row>
    <row r="1036" spans="1:3" ht="38.25" x14ac:dyDescent="0.2">
      <c r="A1036" s="26" t="s">
        <v>9</v>
      </c>
      <c r="B1036" s="24" t="s">
        <v>83</v>
      </c>
      <c r="C1036" s="24">
        <v>591.6</v>
      </c>
    </row>
    <row r="1037" spans="1:3" ht="38.25" x14ac:dyDescent="0.2">
      <c r="A1037" s="26" t="s">
        <v>9</v>
      </c>
      <c r="B1037" s="24" t="s">
        <v>83</v>
      </c>
      <c r="C1037" s="24">
        <v>591.6</v>
      </c>
    </row>
    <row r="1038" spans="1:3" ht="38.25" x14ac:dyDescent="0.2">
      <c r="A1038" s="26" t="s">
        <v>9</v>
      </c>
      <c r="B1038" s="24" t="s">
        <v>83</v>
      </c>
      <c r="C1038" s="24">
        <v>591.6</v>
      </c>
    </row>
    <row r="1039" spans="1:3" ht="38.25" x14ac:dyDescent="0.2">
      <c r="A1039" s="26" t="s">
        <v>9</v>
      </c>
      <c r="B1039" s="24" t="s">
        <v>83</v>
      </c>
      <c r="C1039" s="24">
        <v>591.6</v>
      </c>
    </row>
    <row r="1040" spans="1:3" ht="38.25" x14ac:dyDescent="0.2">
      <c r="A1040" s="26" t="s">
        <v>9</v>
      </c>
      <c r="B1040" s="24" t="s">
        <v>83</v>
      </c>
      <c r="C1040" s="24">
        <v>591.6</v>
      </c>
    </row>
    <row r="1041" spans="1:3" ht="38.25" x14ac:dyDescent="0.2">
      <c r="A1041" s="26" t="s">
        <v>9</v>
      </c>
      <c r="B1041" s="24" t="s">
        <v>83</v>
      </c>
      <c r="C1041" s="24">
        <v>591.6</v>
      </c>
    </row>
    <row r="1042" spans="1:3" ht="38.25" x14ac:dyDescent="0.2">
      <c r="A1042" s="26" t="s">
        <v>9</v>
      </c>
      <c r="B1042" s="24" t="s">
        <v>83</v>
      </c>
      <c r="C1042" s="24">
        <v>591.6</v>
      </c>
    </row>
    <row r="1043" spans="1:3" ht="38.25" x14ac:dyDescent="0.2">
      <c r="A1043" s="26" t="s">
        <v>9</v>
      </c>
      <c r="B1043" s="24" t="s">
        <v>83</v>
      </c>
      <c r="C1043" s="24">
        <v>591.6</v>
      </c>
    </row>
    <row r="1044" spans="1:3" ht="38.25" x14ac:dyDescent="0.2">
      <c r="A1044" s="26" t="s">
        <v>9</v>
      </c>
      <c r="B1044" s="24" t="s">
        <v>83</v>
      </c>
      <c r="C1044" s="24">
        <v>591.6</v>
      </c>
    </row>
    <row r="1045" spans="1:3" ht="38.25" x14ac:dyDescent="0.2">
      <c r="A1045" s="26" t="s">
        <v>9</v>
      </c>
      <c r="B1045" s="24" t="s">
        <v>83</v>
      </c>
      <c r="C1045" s="24">
        <v>591.6</v>
      </c>
    </row>
    <row r="1046" spans="1:3" ht="38.25" x14ac:dyDescent="0.2">
      <c r="A1046" s="26" t="s">
        <v>9</v>
      </c>
      <c r="B1046" s="24" t="s">
        <v>83</v>
      </c>
      <c r="C1046" s="24">
        <v>591.6</v>
      </c>
    </row>
    <row r="1047" spans="1:3" ht="38.25" x14ac:dyDescent="0.2">
      <c r="A1047" s="26" t="s">
        <v>9</v>
      </c>
      <c r="B1047" s="24" t="s">
        <v>83</v>
      </c>
      <c r="C1047" s="24">
        <v>591.6</v>
      </c>
    </row>
    <row r="1048" spans="1:3" ht="38.25" x14ac:dyDescent="0.2">
      <c r="A1048" s="26" t="s">
        <v>9</v>
      </c>
      <c r="B1048" s="24" t="s">
        <v>83</v>
      </c>
      <c r="C1048" s="24">
        <v>591.6</v>
      </c>
    </row>
    <row r="1049" spans="1:3" ht="38.25" x14ac:dyDescent="0.2">
      <c r="A1049" s="26" t="s">
        <v>9</v>
      </c>
      <c r="B1049" s="24" t="s">
        <v>83</v>
      </c>
      <c r="C1049" s="24">
        <v>591.6</v>
      </c>
    </row>
    <row r="1050" spans="1:3" ht="38.25" x14ac:dyDescent="0.2">
      <c r="A1050" s="26" t="s">
        <v>9</v>
      </c>
      <c r="B1050" s="24" t="s">
        <v>83</v>
      </c>
      <c r="C1050" s="24">
        <v>591.6</v>
      </c>
    </row>
    <row r="1051" spans="1:3" ht="38.25" x14ac:dyDescent="0.2">
      <c r="A1051" s="26" t="s">
        <v>9</v>
      </c>
      <c r="B1051" s="24" t="s">
        <v>83</v>
      </c>
      <c r="C1051" s="24">
        <v>591.6</v>
      </c>
    </row>
    <row r="1052" spans="1:3" ht="38.25" x14ac:dyDescent="0.2">
      <c r="A1052" s="26" t="s">
        <v>9</v>
      </c>
      <c r="B1052" s="24" t="s">
        <v>83</v>
      </c>
      <c r="C1052" s="24">
        <v>591.6</v>
      </c>
    </row>
    <row r="1053" spans="1:3" ht="38.25" x14ac:dyDescent="0.2">
      <c r="A1053" s="26" t="s">
        <v>9</v>
      </c>
      <c r="B1053" s="24" t="s">
        <v>83</v>
      </c>
      <c r="C1053" s="24">
        <v>591.6</v>
      </c>
    </row>
    <row r="1054" spans="1:3" ht="38.25" x14ac:dyDescent="0.2">
      <c r="A1054" s="26" t="s">
        <v>9</v>
      </c>
      <c r="B1054" s="24" t="s">
        <v>83</v>
      </c>
      <c r="C1054" s="24">
        <v>591.6</v>
      </c>
    </row>
    <row r="1055" spans="1:3" ht="38.25" x14ac:dyDescent="0.2">
      <c r="A1055" s="26" t="s">
        <v>9</v>
      </c>
      <c r="B1055" s="24" t="s">
        <v>83</v>
      </c>
      <c r="C1055" s="24">
        <v>591.6</v>
      </c>
    </row>
    <row r="1056" spans="1:3" ht="38.25" x14ac:dyDescent="0.2">
      <c r="A1056" s="26" t="s">
        <v>9</v>
      </c>
      <c r="B1056" s="24" t="s">
        <v>83</v>
      </c>
      <c r="C1056" s="24">
        <v>591.6</v>
      </c>
    </row>
    <row r="1057" spans="1:3" ht="38.25" x14ac:dyDescent="0.2">
      <c r="A1057" s="26" t="s">
        <v>9</v>
      </c>
      <c r="B1057" s="24" t="s">
        <v>83</v>
      </c>
      <c r="C1057" s="24">
        <v>591.6</v>
      </c>
    </row>
    <row r="1058" spans="1:3" ht="38.25" x14ac:dyDescent="0.2">
      <c r="A1058" s="26" t="s">
        <v>9</v>
      </c>
      <c r="B1058" s="24" t="s">
        <v>83</v>
      </c>
      <c r="C1058" s="24">
        <v>591.6</v>
      </c>
    </row>
    <row r="1059" spans="1:3" ht="38.25" x14ac:dyDescent="0.2">
      <c r="A1059" s="26" t="s">
        <v>9</v>
      </c>
      <c r="B1059" s="24" t="s">
        <v>83</v>
      </c>
      <c r="C1059" s="24">
        <v>591.6</v>
      </c>
    </row>
    <row r="1060" spans="1:3" ht="38.25" x14ac:dyDescent="0.2">
      <c r="A1060" s="26" t="s">
        <v>9</v>
      </c>
      <c r="B1060" s="24" t="s">
        <v>83</v>
      </c>
      <c r="C1060" s="24">
        <v>591.6</v>
      </c>
    </row>
    <row r="1061" spans="1:3" ht="38.25" x14ac:dyDescent="0.2">
      <c r="A1061" s="26" t="s">
        <v>9</v>
      </c>
      <c r="B1061" s="24" t="s">
        <v>83</v>
      </c>
      <c r="C1061" s="24">
        <v>591.6</v>
      </c>
    </row>
    <row r="1062" spans="1:3" ht="38.25" x14ac:dyDescent="0.2">
      <c r="A1062" s="26" t="s">
        <v>9</v>
      </c>
      <c r="B1062" s="24" t="s">
        <v>83</v>
      </c>
      <c r="C1062" s="24">
        <v>591.6</v>
      </c>
    </row>
    <row r="1063" spans="1:3" ht="38.25" x14ac:dyDescent="0.2">
      <c r="A1063" s="26" t="s">
        <v>9</v>
      </c>
      <c r="B1063" s="24" t="s">
        <v>83</v>
      </c>
      <c r="C1063" s="24">
        <v>591.6</v>
      </c>
    </row>
    <row r="1064" spans="1:3" ht="38.25" x14ac:dyDescent="0.2">
      <c r="A1064" s="26" t="s">
        <v>9</v>
      </c>
      <c r="B1064" s="24" t="s">
        <v>83</v>
      </c>
      <c r="C1064" s="24">
        <v>591.6</v>
      </c>
    </row>
    <row r="1065" spans="1:3" ht="38.25" x14ac:dyDescent="0.2">
      <c r="A1065" s="26" t="s">
        <v>9</v>
      </c>
      <c r="B1065" s="24" t="s">
        <v>83</v>
      </c>
      <c r="C1065" s="24">
        <v>591.6</v>
      </c>
    </row>
    <row r="1066" spans="1:3" ht="38.25" x14ac:dyDescent="0.2">
      <c r="A1066" s="26" t="s">
        <v>9</v>
      </c>
      <c r="B1066" s="24" t="s">
        <v>83</v>
      </c>
      <c r="C1066" s="24">
        <v>591.6</v>
      </c>
    </row>
    <row r="1067" spans="1:3" ht="38.25" x14ac:dyDescent="0.2">
      <c r="A1067" s="26" t="s">
        <v>9</v>
      </c>
      <c r="B1067" s="24" t="s">
        <v>83</v>
      </c>
      <c r="C1067" s="24">
        <v>591.6</v>
      </c>
    </row>
    <row r="1068" spans="1:3" ht="38.25" x14ac:dyDescent="0.2">
      <c r="A1068" s="26" t="s">
        <v>9</v>
      </c>
      <c r="B1068" s="24" t="s">
        <v>83</v>
      </c>
      <c r="C1068" s="24">
        <v>591.6</v>
      </c>
    </row>
    <row r="1069" spans="1:3" ht="38.25" x14ac:dyDescent="0.2">
      <c r="A1069" s="26" t="s">
        <v>9</v>
      </c>
      <c r="B1069" s="24" t="s">
        <v>83</v>
      </c>
      <c r="C1069" s="24">
        <v>591.6</v>
      </c>
    </row>
    <row r="1070" spans="1:3" ht="38.25" x14ac:dyDescent="0.2">
      <c r="A1070" s="26" t="s">
        <v>9</v>
      </c>
      <c r="B1070" s="24" t="s">
        <v>83</v>
      </c>
      <c r="C1070" s="24">
        <v>591.6</v>
      </c>
    </row>
    <row r="1071" spans="1:3" ht="38.25" x14ac:dyDescent="0.2">
      <c r="A1071" s="26" t="s">
        <v>9</v>
      </c>
      <c r="B1071" s="24" t="s">
        <v>83</v>
      </c>
      <c r="C1071" s="24">
        <v>591.6</v>
      </c>
    </row>
    <row r="1072" spans="1:3" ht="38.25" x14ac:dyDescent="0.2">
      <c r="A1072" s="26" t="s">
        <v>9</v>
      </c>
      <c r="B1072" s="24" t="s">
        <v>83</v>
      </c>
      <c r="C1072" s="24">
        <v>591.6</v>
      </c>
    </row>
    <row r="1073" spans="1:3" ht="38.25" x14ac:dyDescent="0.2">
      <c r="A1073" s="26" t="s">
        <v>9</v>
      </c>
      <c r="B1073" s="24" t="s">
        <v>83</v>
      </c>
      <c r="C1073" s="24">
        <v>591.6</v>
      </c>
    </row>
    <row r="1074" spans="1:3" ht="38.25" x14ac:dyDescent="0.2">
      <c r="A1074" s="26" t="s">
        <v>9</v>
      </c>
      <c r="B1074" s="24" t="s">
        <v>83</v>
      </c>
      <c r="C1074" s="24">
        <v>591.6</v>
      </c>
    </row>
    <row r="1075" spans="1:3" ht="38.25" x14ac:dyDescent="0.2">
      <c r="A1075" s="26" t="s">
        <v>9</v>
      </c>
      <c r="B1075" s="24" t="s">
        <v>83</v>
      </c>
      <c r="C1075" s="24">
        <v>591.6</v>
      </c>
    </row>
    <row r="1076" spans="1:3" ht="38.25" x14ac:dyDescent="0.2">
      <c r="A1076" s="26" t="s">
        <v>9</v>
      </c>
      <c r="B1076" s="24" t="s">
        <v>83</v>
      </c>
      <c r="C1076" s="24">
        <v>591.6</v>
      </c>
    </row>
    <row r="1077" spans="1:3" ht="38.25" x14ac:dyDescent="0.2">
      <c r="A1077" s="26" t="s">
        <v>9</v>
      </c>
      <c r="B1077" s="24" t="s">
        <v>83</v>
      </c>
      <c r="C1077" s="24">
        <v>591.6</v>
      </c>
    </row>
    <row r="1078" spans="1:3" ht="38.25" x14ac:dyDescent="0.2">
      <c r="A1078" s="26" t="s">
        <v>9</v>
      </c>
      <c r="B1078" s="24" t="s">
        <v>83</v>
      </c>
      <c r="C1078" s="24">
        <v>591.6</v>
      </c>
    </row>
    <row r="1079" spans="1:3" ht="38.25" x14ac:dyDescent="0.2">
      <c r="A1079" s="26" t="s">
        <v>9</v>
      </c>
      <c r="B1079" s="24" t="s">
        <v>83</v>
      </c>
      <c r="C1079" s="24">
        <v>591.6</v>
      </c>
    </row>
    <row r="1080" spans="1:3" ht="38.25" x14ac:dyDescent="0.2">
      <c r="A1080" s="26" t="s">
        <v>9</v>
      </c>
      <c r="B1080" s="24" t="s">
        <v>83</v>
      </c>
      <c r="C1080" s="24">
        <v>591.6</v>
      </c>
    </row>
    <row r="1081" spans="1:3" ht="38.25" x14ac:dyDescent="0.2">
      <c r="A1081" s="26" t="s">
        <v>9</v>
      </c>
      <c r="B1081" s="24" t="s">
        <v>83</v>
      </c>
      <c r="C1081" s="24">
        <v>591.6</v>
      </c>
    </row>
    <row r="1082" spans="1:3" ht="38.25" x14ac:dyDescent="0.2">
      <c r="A1082" s="26" t="s">
        <v>9</v>
      </c>
      <c r="B1082" s="24" t="s">
        <v>83</v>
      </c>
      <c r="C1082" s="24">
        <v>591.6</v>
      </c>
    </row>
    <row r="1083" spans="1:3" ht="38.25" x14ac:dyDescent="0.2">
      <c r="A1083" s="26" t="s">
        <v>9</v>
      </c>
      <c r="B1083" s="24" t="s">
        <v>83</v>
      </c>
      <c r="C1083" s="24">
        <v>591.6</v>
      </c>
    </row>
    <row r="1084" spans="1:3" ht="38.25" x14ac:dyDescent="0.2">
      <c r="A1084" s="26" t="s">
        <v>9</v>
      </c>
      <c r="B1084" s="24" t="s">
        <v>83</v>
      </c>
      <c r="C1084" s="24">
        <v>591.6</v>
      </c>
    </row>
    <row r="1085" spans="1:3" ht="38.25" x14ac:dyDescent="0.2">
      <c r="A1085" s="26" t="s">
        <v>9</v>
      </c>
      <c r="B1085" s="24" t="s">
        <v>83</v>
      </c>
      <c r="C1085" s="24">
        <v>591.6</v>
      </c>
    </row>
    <row r="1086" spans="1:3" ht="38.25" x14ac:dyDescent="0.2">
      <c r="A1086" s="26" t="s">
        <v>9</v>
      </c>
      <c r="B1086" s="24" t="s">
        <v>83</v>
      </c>
      <c r="C1086" s="24">
        <v>591.6</v>
      </c>
    </row>
    <row r="1087" spans="1:3" ht="38.25" x14ac:dyDescent="0.2">
      <c r="A1087" s="26" t="s">
        <v>9</v>
      </c>
      <c r="B1087" s="24" t="s">
        <v>83</v>
      </c>
      <c r="C1087" s="24">
        <v>591.6</v>
      </c>
    </row>
    <row r="1088" spans="1:3" ht="25.5" x14ac:dyDescent="0.2">
      <c r="A1088" s="26" t="s">
        <v>9</v>
      </c>
      <c r="B1088" s="24" t="s">
        <v>84</v>
      </c>
      <c r="C1088" s="24">
        <v>591.6</v>
      </c>
    </row>
    <row r="1089" spans="1:3" ht="25.5" x14ac:dyDescent="0.2">
      <c r="A1089" s="26" t="s">
        <v>9</v>
      </c>
      <c r="B1089" s="24" t="s">
        <v>84</v>
      </c>
      <c r="C1089" s="24">
        <v>591.6</v>
      </c>
    </row>
    <row r="1090" spans="1:3" ht="25.5" x14ac:dyDescent="0.2">
      <c r="A1090" s="26" t="s">
        <v>9</v>
      </c>
      <c r="B1090" s="24" t="s">
        <v>84</v>
      </c>
      <c r="C1090" s="24">
        <v>591.6</v>
      </c>
    </row>
    <row r="1091" spans="1:3" ht="25.5" x14ac:dyDescent="0.2">
      <c r="A1091" s="26" t="s">
        <v>9</v>
      </c>
      <c r="B1091" s="24" t="s">
        <v>84</v>
      </c>
      <c r="C1091" s="24">
        <v>591.6</v>
      </c>
    </row>
    <row r="1092" spans="1:3" ht="25.5" x14ac:dyDescent="0.2">
      <c r="A1092" s="26" t="s">
        <v>9</v>
      </c>
      <c r="B1092" s="24" t="s">
        <v>84</v>
      </c>
      <c r="C1092" s="24">
        <v>591.6</v>
      </c>
    </row>
    <row r="1093" spans="1:3" ht="25.5" x14ac:dyDescent="0.2">
      <c r="A1093" s="26" t="s">
        <v>9</v>
      </c>
      <c r="B1093" s="24" t="s">
        <v>84</v>
      </c>
      <c r="C1093" s="24">
        <v>591.6</v>
      </c>
    </row>
    <row r="1094" spans="1:3" ht="25.5" x14ac:dyDescent="0.2">
      <c r="A1094" s="26" t="s">
        <v>9</v>
      </c>
      <c r="B1094" s="24" t="s">
        <v>84</v>
      </c>
      <c r="C1094" s="24">
        <v>591.6</v>
      </c>
    </row>
    <row r="1095" spans="1:3" ht="25.5" x14ac:dyDescent="0.2">
      <c r="A1095" s="26" t="s">
        <v>9</v>
      </c>
      <c r="B1095" s="24" t="s">
        <v>84</v>
      </c>
      <c r="C1095" s="24">
        <v>591.6</v>
      </c>
    </row>
    <row r="1096" spans="1:3" ht="25.5" x14ac:dyDescent="0.2">
      <c r="A1096" s="26" t="s">
        <v>9</v>
      </c>
      <c r="B1096" s="24" t="s">
        <v>84</v>
      </c>
      <c r="C1096" s="24">
        <v>591.6</v>
      </c>
    </row>
    <row r="1097" spans="1:3" ht="25.5" x14ac:dyDescent="0.2">
      <c r="A1097" s="26" t="s">
        <v>9</v>
      </c>
      <c r="B1097" s="24" t="s">
        <v>84</v>
      </c>
      <c r="C1097" s="24">
        <v>591.6</v>
      </c>
    </row>
    <row r="1098" spans="1:3" ht="25.5" x14ac:dyDescent="0.2">
      <c r="A1098" s="26" t="s">
        <v>9</v>
      </c>
      <c r="B1098" s="24" t="s">
        <v>84</v>
      </c>
      <c r="C1098" s="24">
        <v>591.6</v>
      </c>
    </row>
    <row r="1099" spans="1:3" ht="25.5" x14ac:dyDescent="0.2">
      <c r="A1099" s="26" t="s">
        <v>9</v>
      </c>
      <c r="B1099" s="24" t="s">
        <v>84</v>
      </c>
      <c r="C1099" s="24">
        <v>591.6</v>
      </c>
    </row>
    <row r="1100" spans="1:3" ht="25.5" x14ac:dyDescent="0.2">
      <c r="A1100" s="26" t="s">
        <v>9</v>
      </c>
      <c r="B1100" s="24" t="s">
        <v>84</v>
      </c>
      <c r="C1100" s="24">
        <v>591.6</v>
      </c>
    </row>
    <row r="1101" spans="1:3" ht="25.5" x14ac:dyDescent="0.2">
      <c r="A1101" s="26" t="s">
        <v>9</v>
      </c>
      <c r="B1101" s="24" t="s">
        <v>84</v>
      </c>
      <c r="C1101" s="24">
        <v>591.6</v>
      </c>
    </row>
    <row r="1102" spans="1:3" ht="25.5" x14ac:dyDescent="0.2">
      <c r="A1102" s="26" t="s">
        <v>9</v>
      </c>
      <c r="B1102" s="24" t="s">
        <v>84</v>
      </c>
      <c r="C1102" s="24">
        <v>591.6</v>
      </c>
    </row>
    <row r="1103" spans="1:3" ht="25.5" x14ac:dyDescent="0.2">
      <c r="A1103" s="26" t="s">
        <v>9</v>
      </c>
      <c r="B1103" s="24" t="s">
        <v>84</v>
      </c>
      <c r="C1103" s="24">
        <v>591.6</v>
      </c>
    </row>
    <row r="1104" spans="1:3" ht="25.5" x14ac:dyDescent="0.2">
      <c r="A1104" s="26" t="s">
        <v>9</v>
      </c>
      <c r="B1104" s="24" t="s">
        <v>84</v>
      </c>
      <c r="C1104" s="24">
        <v>591.6</v>
      </c>
    </row>
    <row r="1105" spans="1:3" ht="25.5" x14ac:dyDescent="0.2">
      <c r="A1105" s="26" t="s">
        <v>9</v>
      </c>
      <c r="B1105" s="24" t="s">
        <v>84</v>
      </c>
      <c r="C1105" s="24">
        <v>591.6</v>
      </c>
    </row>
    <row r="1106" spans="1:3" ht="25.5" x14ac:dyDescent="0.2">
      <c r="A1106" s="26" t="s">
        <v>9</v>
      </c>
      <c r="B1106" s="24" t="s">
        <v>84</v>
      </c>
      <c r="C1106" s="24">
        <v>591.6</v>
      </c>
    </row>
    <row r="1107" spans="1:3" ht="25.5" x14ac:dyDescent="0.2">
      <c r="A1107" s="26" t="s">
        <v>9</v>
      </c>
      <c r="B1107" s="24" t="s">
        <v>84</v>
      </c>
      <c r="C1107" s="24">
        <v>591.6</v>
      </c>
    </row>
    <row r="1108" spans="1:3" ht="25.5" x14ac:dyDescent="0.2">
      <c r="A1108" s="26" t="s">
        <v>9</v>
      </c>
      <c r="B1108" s="24" t="s">
        <v>84</v>
      </c>
      <c r="C1108" s="24">
        <v>591.6</v>
      </c>
    </row>
    <row r="1109" spans="1:3" ht="25.5" x14ac:dyDescent="0.2">
      <c r="A1109" s="26" t="s">
        <v>9</v>
      </c>
      <c r="B1109" s="24" t="s">
        <v>84</v>
      </c>
      <c r="C1109" s="24">
        <v>591.6</v>
      </c>
    </row>
    <row r="1110" spans="1:3" ht="25.5" x14ac:dyDescent="0.2">
      <c r="A1110" s="26" t="s">
        <v>9</v>
      </c>
      <c r="B1110" s="24" t="s">
        <v>84</v>
      </c>
      <c r="C1110" s="24">
        <v>591.6</v>
      </c>
    </row>
    <row r="1111" spans="1:3" ht="25.5" x14ac:dyDescent="0.2">
      <c r="A1111" s="26" t="s">
        <v>9</v>
      </c>
      <c r="B1111" s="24" t="s">
        <v>84</v>
      </c>
      <c r="C1111" s="24">
        <v>591.6</v>
      </c>
    </row>
    <row r="1112" spans="1:3" ht="25.5" x14ac:dyDescent="0.2">
      <c r="A1112" s="26" t="s">
        <v>9</v>
      </c>
      <c r="B1112" s="24" t="s">
        <v>84</v>
      </c>
      <c r="C1112" s="24">
        <v>591.6</v>
      </c>
    </row>
    <row r="1113" spans="1:3" ht="25.5" x14ac:dyDescent="0.2">
      <c r="A1113" s="26" t="s">
        <v>9</v>
      </c>
      <c r="B1113" s="24" t="s">
        <v>84</v>
      </c>
      <c r="C1113" s="24">
        <v>591.6</v>
      </c>
    </row>
    <row r="1114" spans="1:3" ht="25.5" x14ac:dyDescent="0.2">
      <c r="A1114" s="26" t="s">
        <v>9</v>
      </c>
      <c r="B1114" s="24" t="s">
        <v>84</v>
      </c>
      <c r="C1114" s="24">
        <v>591.6</v>
      </c>
    </row>
    <row r="1115" spans="1:3" ht="25.5" x14ac:dyDescent="0.2">
      <c r="A1115" s="26" t="s">
        <v>9</v>
      </c>
      <c r="B1115" s="24" t="s">
        <v>84</v>
      </c>
      <c r="C1115" s="24">
        <v>591.6</v>
      </c>
    </row>
    <row r="1116" spans="1:3" ht="25.5" x14ac:dyDescent="0.2">
      <c r="A1116" s="26" t="s">
        <v>9</v>
      </c>
      <c r="B1116" s="24" t="s">
        <v>84</v>
      </c>
      <c r="C1116" s="24">
        <v>591.6</v>
      </c>
    </row>
    <row r="1117" spans="1:3" ht="25.5" x14ac:dyDescent="0.2">
      <c r="A1117" s="26" t="s">
        <v>9</v>
      </c>
      <c r="B1117" s="24" t="s">
        <v>84</v>
      </c>
      <c r="C1117" s="24">
        <v>591.6</v>
      </c>
    </row>
    <row r="1118" spans="1:3" ht="25.5" x14ac:dyDescent="0.2">
      <c r="A1118" s="26" t="s">
        <v>9</v>
      </c>
      <c r="B1118" s="24" t="s">
        <v>84</v>
      </c>
      <c r="C1118" s="24">
        <v>591.6</v>
      </c>
    </row>
    <row r="1119" spans="1:3" ht="25.5" x14ac:dyDescent="0.2">
      <c r="A1119" s="26" t="s">
        <v>9</v>
      </c>
      <c r="B1119" s="24" t="s">
        <v>84</v>
      </c>
      <c r="C1119" s="24">
        <v>591.6</v>
      </c>
    </row>
    <row r="1120" spans="1:3" ht="25.5" x14ac:dyDescent="0.2">
      <c r="A1120" s="26" t="s">
        <v>9</v>
      </c>
      <c r="B1120" s="24" t="s">
        <v>84</v>
      </c>
      <c r="C1120" s="24">
        <v>591.6</v>
      </c>
    </row>
    <row r="1121" spans="1:3" ht="25.5" x14ac:dyDescent="0.2">
      <c r="A1121" s="26" t="s">
        <v>9</v>
      </c>
      <c r="B1121" s="24" t="s">
        <v>84</v>
      </c>
      <c r="C1121" s="24">
        <v>591.6</v>
      </c>
    </row>
    <row r="1122" spans="1:3" ht="25.5" x14ac:dyDescent="0.2">
      <c r="A1122" s="26" t="s">
        <v>9</v>
      </c>
      <c r="B1122" s="24" t="s">
        <v>84</v>
      </c>
      <c r="C1122" s="24">
        <v>591.6</v>
      </c>
    </row>
    <row r="1123" spans="1:3" ht="25.5" x14ac:dyDescent="0.2">
      <c r="A1123" s="26" t="s">
        <v>9</v>
      </c>
      <c r="B1123" s="24" t="s">
        <v>84</v>
      </c>
      <c r="C1123" s="24">
        <v>591.6</v>
      </c>
    </row>
    <row r="1124" spans="1:3" ht="25.5" x14ac:dyDescent="0.2">
      <c r="A1124" s="26" t="s">
        <v>9</v>
      </c>
      <c r="B1124" s="24" t="s">
        <v>84</v>
      </c>
      <c r="C1124" s="24">
        <v>591.6</v>
      </c>
    </row>
    <row r="1125" spans="1:3" ht="25.5" x14ac:dyDescent="0.2">
      <c r="A1125" s="26" t="s">
        <v>9</v>
      </c>
      <c r="B1125" s="24" t="s">
        <v>84</v>
      </c>
      <c r="C1125" s="24">
        <v>591.6</v>
      </c>
    </row>
    <row r="1126" spans="1:3" ht="25.5" x14ac:dyDescent="0.2">
      <c r="A1126" s="26" t="s">
        <v>9</v>
      </c>
      <c r="B1126" s="24" t="s">
        <v>84</v>
      </c>
      <c r="C1126" s="24">
        <v>591.6</v>
      </c>
    </row>
    <row r="1127" spans="1:3" ht="25.5" x14ac:dyDescent="0.2">
      <c r="A1127" s="26" t="s">
        <v>9</v>
      </c>
      <c r="B1127" s="24" t="s">
        <v>84</v>
      </c>
      <c r="C1127" s="24">
        <v>591.6</v>
      </c>
    </row>
    <row r="1128" spans="1:3" ht="25.5" x14ac:dyDescent="0.2">
      <c r="A1128" s="26" t="s">
        <v>9</v>
      </c>
      <c r="B1128" s="24" t="s">
        <v>84</v>
      </c>
      <c r="C1128" s="24">
        <v>591.6</v>
      </c>
    </row>
    <row r="1129" spans="1:3" ht="25.5" x14ac:dyDescent="0.2">
      <c r="A1129" s="26" t="s">
        <v>9</v>
      </c>
      <c r="B1129" s="24" t="s">
        <v>85</v>
      </c>
      <c r="C1129" s="24">
        <v>591.6</v>
      </c>
    </row>
    <row r="1130" spans="1:3" ht="25.5" x14ac:dyDescent="0.2">
      <c r="A1130" s="26" t="s">
        <v>9</v>
      </c>
      <c r="B1130" s="24" t="s">
        <v>85</v>
      </c>
      <c r="C1130" s="24">
        <v>591.6</v>
      </c>
    </row>
    <row r="1131" spans="1:3" ht="25.5" x14ac:dyDescent="0.2">
      <c r="A1131" s="26" t="s">
        <v>9</v>
      </c>
      <c r="B1131" s="24" t="s">
        <v>85</v>
      </c>
      <c r="C1131" s="24">
        <v>591.6</v>
      </c>
    </row>
    <row r="1132" spans="1:3" ht="25.5" x14ac:dyDescent="0.2">
      <c r="A1132" s="26" t="s">
        <v>9</v>
      </c>
      <c r="B1132" s="24" t="s">
        <v>85</v>
      </c>
      <c r="C1132" s="24">
        <v>591.6</v>
      </c>
    </row>
    <row r="1133" spans="1:3" ht="25.5" x14ac:dyDescent="0.2">
      <c r="A1133" s="26" t="s">
        <v>9</v>
      </c>
      <c r="B1133" s="24" t="s">
        <v>85</v>
      </c>
      <c r="C1133" s="24">
        <v>591.6</v>
      </c>
    </row>
    <row r="1134" spans="1:3" ht="25.5" x14ac:dyDescent="0.2">
      <c r="A1134" s="26" t="s">
        <v>9</v>
      </c>
      <c r="B1134" s="24" t="s">
        <v>85</v>
      </c>
      <c r="C1134" s="24">
        <v>591.6</v>
      </c>
    </row>
    <row r="1135" spans="1:3" ht="25.5" x14ac:dyDescent="0.2">
      <c r="A1135" s="26" t="s">
        <v>9</v>
      </c>
      <c r="B1135" s="24" t="s">
        <v>85</v>
      </c>
      <c r="C1135" s="24">
        <v>591.6</v>
      </c>
    </row>
    <row r="1136" spans="1:3" ht="25.5" x14ac:dyDescent="0.2">
      <c r="A1136" s="26" t="s">
        <v>9</v>
      </c>
      <c r="B1136" s="24" t="s">
        <v>85</v>
      </c>
      <c r="C1136" s="24">
        <v>591.6</v>
      </c>
    </row>
    <row r="1137" spans="1:3" ht="25.5" x14ac:dyDescent="0.2">
      <c r="A1137" s="26" t="s">
        <v>9</v>
      </c>
      <c r="B1137" s="24" t="s">
        <v>85</v>
      </c>
      <c r="C1137" s="24">
        <v>591.6</v>
      </c>
    </row>
    <row r="1138" spans="1:3" ht="25.5" x14ac:dyDescent="0.2">
      <c r="A1138" s="26" t="s">
        <v>9</v>
      </c>
      <c r="B1138" s="24" t="s">
        <v>85</v>
      </c>
      <c r="C1138" s="24">
        <v>591.6</v>
      </c>
    </row>
    <row r="1139" spans="1:3" ht="25.5" x14ac:dyDescent="0.2">
      <c r="A1139" s="26" t="s">
        <v>9</v>
      </c>
      <c r="B1139" s="24" t="s">
        <v>85</v>
      </c>
      <c r="C1139" s="24">
        <v>591.6</v>
      </c>
    </row>
    <row r="1140" spans="1:3" ht="25.5" x14ac:dyDescent="0.2">
      <c r="A1140" s="26" t="s">
        <v>9</v>
      </c>
      <c r="B1140" s="24" t="s">
        <v>85</v>
      </c>
      <c r="C1140" s="24">
        <v>591.6</v>
      </c>
    </row>
    <row r="1141" spans="1:3" ht="25.5" x14ac:dyDescent="0.2">
      <c r="A1141" s="26" t="s">
        <v>9</v>
      </c>
      <c r="B1141" s="24" t="s">
        <v>85</v>
      </c>
      <c r="C1141" s="24">
        <v>591.6</v>
      </c>
    </row>
    <row r="1142" spans="1:3" ht="25.5" x14ac:dyDescent="0.2">
      <c r="A1142" s="26" t="s">
        <v>9</v>
      </c>
      <c r="B1142" s="24" t="s">
        <v>85</v>
      </c>
      <c r="C1142" s="24">
        <v>591.6</v>
      </c>
    </row>
    <row r="1143" spans="1:3" ht="25.5" x14ac:dyDescent="0.2">
      <c r="A1143" s="26" t="s">
        <v>9</v>
      </c>
      <c r="B1143" s="24" t="s">
        <v>85</v>
      </c>
      <c r="C1143" s="24">
        <v>591.6</v>
      </c>
    </row>
    <row r="1144" spans="1:3" ht="25.5" x14ac:dyDescent="0.2">
      <c r="A1144" s="26" t="s">
        <v>9</v>
      </c>
      <c r="B1144" s="24" t="s">
        <v>85</v>
      </c>
      <c r="C1144" s="24">
        <v>591.6</v>
      </c>
    </row>
    <row r="1145" spans="1:3" ht="25.5" x14ac:dyDescent="0.2">
      <c r="A1145" s="26" t="s">
        <v>9</v>
      </c>
      <c r="B1145" s="24" t="s">
        <v>85</v>
      </c>
      <c r="C1145" s="24">
        <v>591.6</v>
      </c>
    </row>
    <row r="1146" spans="1:3" ht="25.5" x14ac:dyDescent="0.2">
      <c r="A1146" s="26" t="s">
        <v>9</v>
      </c>
      <c r="B1146" s="24" t="s">
        <v>85</v>
      </c>
      <c r="C1146" s="24">
        <v>591.6</v>
      </c>
    </row>
    <row r="1147" spans="1:3" ht="25.5" x14ac:dyDescent="0.2">
      <c r="A1147" s="26" t="s">
        <v>9</v>
      </c>
      <c r="B1147" s="24" t="s">
        <v>85</v>
      </c>
      <c r="C1147" s="24">
        <v>591.6</v>
      </c>
    </row>
    <row r="1148" spans="1:3" ht="25.5" x14ac:dyDescent="0.2">
      <c r="A1148" s="26" t="s">
        <v>9</v>
      </c>
      <c r="B1148" s="24" t="s">
        <v>85</v>
      </c>
      <c r="C1148" s="24">
        <v>591.6</v>
      </c>
    </row>
    <row r="1149" spans="1:3" ht="25.5" x14ac:dyDescent="0.2">
      <c r="A1149" s="26" t="s">
        <v>9</v>
      </c>
      <c r="B1149" s="24" t="s">
        <v>85</v>
      </c>
      <c r="C1149" s="24">
        <v>591.6</v>
      </c>
    </row>
    <row r="1150" spans="1:3" ht="25.5" x14ac:dyDescent="0.2">
      <c r="A1150" s="26" t="s">
        <v>9</v>
      </c>
      <c r="B1150" s="24" t="s">
        <v>85</v>
      </c>
      <c r="C1150" s="24">
        <v>591.6</v>
      </c>
    </row>
    <row r="1151" spans="1:3" ht="25.5" x14ac:dyDescent="0.2">
      <c r="A1151" s="26" t="s">
        <v>9</v>
      </c>
      <c r="B1151" s="24" t="s">
        <v>85</v>
      </c>
      <c r="C1151" s="24">
        <v>591.6</v>
      </c>
    </row>
    <row r="1152" spans="1:3" ht="25.5" x14ac:dyDescent="0.2">
      <c r="A1152" s="26" t="s">
        <v>9</v>
      </c>
      <c r="B1152" s="24" t="s">
        <v>85</v>
      </c>
      <c r="C1152" s="24">
        <v>591.6</v>
      </c>
    </row>
    <row r="1153" spans="1:3" ht="25.5" x14ac:dyDescent="0.2">
      <c r="A1153" s="26" t="s">
        <v>9</v>
      </c>
      <c r="B1153" s="24" t="s">
        <v>85</v>
      </c>
      <c r="C1153" s="24">
        <v>591.6</v>
      </c>
    </row>
    <row r="1154" spans="1:3" ht="25.5" x14ac:dyDescent="0.2">
      <c r="A1154" s="26" t="s">
        <v>9</v>
      </c>
      <c r="B1154" s="24" t="s">
        <v>85</v>
      </c>
      <c r="C1154" s="24">
        <v>591.6</v>
      </c>
    </row>
    <row r="1155" spans="1:3" ht="25.5" x14ac:dyDescent="0.2">
      <c r="A1155" s="26" t="s">
        <v>9</v>
      </c>
      <c r="B1155" s="24" t="s">
        <v>85</v>
      </c>
      <c r="C1155" s="24">
        <v>591.6</v>
      </c>
    </row>
    <row r="1156" spans="1:3" ht="25.5" x14ac:dyDescent="0.2">
      <c r="A1156" s="26" t="s">
        <v>9</v>
      </c>
      <c r="B1156" s="24" t="s">
        <v>85</v>
      </c>
      <c r="C1156" s="24">
        <v>591.6</v>
      </c>
    </row>
    <row r="1157" spans="1:3" ht="25.5" x14ac:dyDescent="0.2">
      <c r="A1157" s="26" t="s">
        <v>9</v>
      </c>
      <c r="B1157" s="24" t="s">
        <v>85</v>
      </c>
      <c r="C1157" s="24">
        <v>591.6</v>
      </c>
    </row>
    <row r="1158" spans="1:3" ht="25.5" x14ac:dyDescent="0.2">
      <c r="A1158" s="26" t="s">
        <v>9</v>
      </c>
      <c r="B1158" s="24" t="s">
        <v>85</v>
      </c>
      <c r="C1158" s="24">
        <v>591.6</v>
      </c>
    </row>
    <row r="1159" spans="1:3" ht="25.5" x14ac:dyDescent="0.2">
      <c r="A1159" s="26" t="s">
        <v>9</v>
      </c>
      <c r="B1159" s="24" t="s">
        <v>85</v>
      </c>
      <c r="C1159" s="24">
        <v>591.6</v>
      </c>
    </row>
    <row r="1160" spans="1:3" ht="25.5" x14ac:dyDescent="0.2">
      <c r="A1160" s="26" t="s">
        <v>9</v>
      </c>
      <c r="B1160" s="24" t="s">
        <v>85</v>
      </c>
      <c r="C1160" s="24">
        <v>591.6</v>
      </c>
    </row>
    <row r="1161" spans="1:3" ht="25.5" x14ac:dyDescent="0.2">
      <c r="A1161" s="26" t="s">
        <v>9</v>
      </c>
      <c r="B1161" s="24" t="s">
        <v>85</v>
      </c>
      <c r="C1161" s="24">
        <v>591.6</v>
      </c>
    </row>
    <row r="1162" spans="1:3" ht="25.5" x14ac:dyDescent="0.2">
      <c r="A1162" s="26" t="s">
        <v>9</v>
      </c>
      <c r="B1162" s="24" t="s">
        <v>85</v>
      </c>
      <c r="C1162" s="24">
        <v>591.6</v>
      </c>
    </row>
    <row r="1163" spans="1:3" ht="25.5" x14ac:dyDescent="0.2">
      <c r="A1163" s="26" t="s">
        <v>9</v>
      </c>
      <c r="B1163" s="24" t="s">
        <v>85</v>
      </c>
      <c r="C1163" s="24">
        <v>591.6</v>
      </c>
    </row>
    <row r="1164" spans="1:3" ht="25.5" x14ac:dyDescent="0.2">
      <c r="A1164" s="26" t="s">
        <v>9</v>
      </c>
      <c r="B1164" s="24" t="s">
        <v>85</v>
      </c>
      <c r="C1164" s="24">
        <v>591.6</v>
      </c>
    </row>
    <row r="1165" spans="1:3" ht="25.5" x14ac:dyDescent="0.2">
      <c r="A1165" s="26" t="s">
        <v>9</v>
      </c>
      <c r="B1165" s="24" t="s">
        <v>85</v>
      </c>
      <c r="C1165" s="24">
        <v>591.6</v>
      </c>
    </row>
    <row r="1166" spans="1:3" ht="25.5" x14ac:dyDescent="0.2">
      <c r="A1166" s="26" t="s">
        <v>9</v>
      </c>
      <c r="B1166" s="24" t="s">
        <v>85</v>
      </c>
      <c r="C1166" s="24">
        <v>591.6</v>
      </c>
    </row>
    <row r="1167" spans="1:3" ht="25.5" x14ac:dyDescent="0.2">
      <c r="A1167" s="26" t="s">
        <v>9</v>
      </c>
      <c r="B1167" s="24" t="s">
        <v>85</v>
      </c>
      <c r="C1167" s="24">
        <v>591.6</v>
      </c>
    </row>
    <row r="1168" spans="1:3" ht="25.5" x14ac:dyDescent="0.2">
      <c r="A1168" s="26" t="s">
        <v>9</v>
      </c>
      <c r="B1168" s="24" t="s">
        <v>85</v>
      </c>
      <c r="C1168" s="24">
        <v>591.6</v>
      </c>
    </row>
    <row r="1169" spans="1:3" ht="38.25" x14ac:dyDescent="0.2">
      <c r="A1169" s="26" t="s">
        <v>9</v>
      </c>
      <c r="B1169" s="24" t="s">
        <v>86</v>
      </c>
      <c r="C1169" s="24">
        <v>833663.87</v>
      </c>
    </row>
    <row r="1170" spans="1:3" ht="25.5" x14ac:dyDescent="0.2">
      <c r="A1170" s="26" t="s">
        <v>9</v>
      </c>
      <c r="B1170" s="24" t="s">
        <v>87</v>
      </c>
      <c r="C1170" s="24">
        <v>66999</v>
      </c>
    </row>
    <row r="1171" spans="1:3" x14ac:dyDescent="0.2">
      <c r="A1171" s="26" t="s">
        <v>9</v>
      </c>
      <c r="B1171" s="24" t="s">
        <v>88</v>
      </c>
      <c r="C1171" s="24">
        <v>2362.84</v>
      </c>
    </row>
    <row r="1172" spans="1:3" x14ac:dyDescent="0.2">
      <c r="A1172" s="26" t="s">
        <v>9</v>
      </c>
      <c r="B1172" s="24" t="s">
        <v>89</v>
      </c>
      <c r="C1172" s="24">
        <v>3993.03</v>
      </c>
    </row>
    <row r="1173" spans="1:3" ht="51" x14ac:dyDescent="0.2">
      <c r="A1173" s="26" t="s">
        <v>9</v>
      </c>
      <c r="B1173" s="24" t="s">
        <v>90</v>
      </c>
      <c r="C1173" s="24">
        <f>3350*20*1.16</f>
        <v>77720</v>
      </c>
    </row>
    <row r="1174" spans="1:3" ht="38.25" x14ac:dyDescent="0.2">
      <c r="A1174" s="26" t="s">
        <v>9</v>
      </c>
      <c r="B1174" s="24" t="s">
        <v>91</v>
      </c>
      <c r="C1174" s="24">
        <f t="shared" ref="C1174:C1198" si="0">8620.7*1.16</f>
        <v>10000.012000000001</v>
      </c>
    </row>
    <row r="1175" spans="1:3" ht="38.25" x14ac:dyDescent="0.2">
      <c r="A1175" s="26" t="s">
        <v>9</v>
      </c>
      <c r="B1175" s="24" t="s">
        <v>91</v>
      </c>
      <c r="C1175" s="24">
        <f t="shared" si="0"/>
        <v>10000.012000000001</v>
      </c>
    </row>
    <row r="1176" spans="1:3" ht="38.25" x14ac:dyDescent="0.2">
      <c r="A1176" s="26" t="s">
        <v>9</v>
      </c>
      <c r="B1176" s="24" t="s">
        <v>91</v>
      </c>
      <c r="C1176" s="24">
        <f t="shared" si="0"/>
        <v>10000.012000000001</v>
      </c>
    </row>
    <row r="1177" spans="1:3" ht="38.25" x14ac:dyDescent="0.2">
      <c r="A1177" s="26" t="s">
        <v>9</v>
      </c>
      <c r="B1177" s="24" t="s">
        <v>91</v>
      </c>
      <c r="C1177" s="24">
        <f t="shared" si="0"/>
        <v>10000.012000000001</v>
      </c>
    </row>
    <row r="1178" spans="1:3" ht="38.25" x14ac:dyDescent="0.2">
      <c r="A1178" s="26" t="s">
        <v>9</v>
      </c>
      <c r="B1178" s="24" t="s">
        <v>91</v>
      </c>
      <c r="C1178" s="24">
        <f t="shared" si="0"/>
        <v>10000.012000000001</v>
      </c>
    </row>
    <row r="1179" spans="1:3" ht="38.25" x14ac:dyDescent="0.2">
      <c r="A1179" s="26" t="s">
        <v>9</v>
      </c>
      <c r="B1179" s="24" t="s">
        <v>91</v>
      </c>
      <c r="C1179" s="24">
        <f t="shared" si="0"/>
        <v>10000.012000000001</v>
      </c>
    </row>
    <row r="1180" spans="1:3" ht="38.25" x14ac:dyDescent="0.2">
      <c r="A1180" s="26" t="s">
        <v>9</v>
      </c>
      <c r="B1180" s="24" t="s">
        <v>91</v>
      </c>
      <c r="C1180" s="24">
        <f t="shared" si="0"/>
        <v>10000.012000000001</v>
      </c>
    </row>
    <row r="1181" spans="1:3" ht="38.25" x14ac:dyDescent="0.2">
      <c r="A1181" s="26" t="s">
        <v>9</v>
      </c>
      <c r="B1181" s="24" t="s">
        <v>91</v>
      </c>
      <c r="C1181" s="24">
        <f t="shared" si="0"/>
        <v>10000.012000000001</v>
      </c>
    </row>
    <row r="1182" spans="1:3" ht="38.25" x14ac:dyDescent="0.2">
      <c r="A1182" s="26" t="s">
        <v>9</v>
      </c>
      <c r="B1182" s="24" t="s">
        <v>91</v>
      </c>
      <c r="C1182" s="24">
        <f t="shared" si="0"/>
        <v>10000.012000000001</v>
      </c>
    </row>
    <row r="1183" spans="1:3" ht="38.25" x14ac:dyDescent="0.2">
      <c r="A1183" s="26" t="s">
        <v>9</v>
      </c>
      <c r="B1183" s="24" t="s">
        <v>91</v>
      </c>
      <c r="C1183" s="24">
        <f t="shared" si="0"/>
        <v>10000.012000000001</v>
      </c>
    </row>
    <row r="1184" spans="1:3" ht="38.25" x14ac:dyDescent="0.2">
      <c r="A1184" s="26" t="s">
        <v>9</v>
      </c>
      <c r="B1184" s="24" t="s">
        <v>91</v>
      </c>
      <c r="C1184" s="24">
        <f t="shared" si="0"/>
        <v>10000.012000000001</v>
      </c>
    </row>
    <row r="1185" spans="1:3" ht="38.25" x14ac:dyDescent="0.2">
      <c r="A1185" s="26" t="s">
        <v>9</v>
      </c>
      <c r="B1185" s="24" t="s">
        <v>91</v>
      </c>
      <c r="C1185" s="24">
        <f t="shared" si="0"/>
        <v>10000.012000000001</v>
      </c>
    </row>
    <row r="1186" spans="1:3" ht="38.25" x14ac:dyDescent="0.2">
      <c r="A1186" s="26" t="s">
        <v>9</v>
      </c>
      <c r="B1186" s="24" t="s">
        <v>91</v>
      </c>
      <c r="C1186" s="24">
        <f t="shared" si="0"/>
        <v>10000.012000000001</v>
      </c>
    </row>
    <row r="1187" spans="1:3" ht="38.25" x14ac:dyDescent="0.2">
      <c r="A1187" s="26" t="s">
        <v>9</v>
      </c>
      <c r="B1187" s="24" t="s">
        <v>91</v>
      </c>
      <c r="C1187" s="24">
        <f t="shared" si="0"/>
        <v>10000.012000000001</v>
      </c>
    </row>
    <row r="1188" spans="1:3" ht="38.25" x14ac:dyDescent="0.2">
      <c r="A1188" s="26" t="s">
        <v>9</v>
      </c>
      <c r="B1188" s="24" t="s">
        <v>91</v>
      </c>
      <c r="C1188" s="24">
        <f t="shared" si="0"/>
        <v>10000.012000000001</v>
      </c>
    </row>
    <row r="1189" spans="1:3" ht="38.25" x14ac:dyDescent="0.2">
      <c r="A1189" s="26" t="s">
        <v>9</v>
      </c>
      <c r="B1189" s="24" t="s">
        <v>91</v>
      </c>
      <c r="C1189" s="24">
        <f t="shared" si="0"/>
        <v>10000.012000000001</v>
      </c>
    </row>
    <row r="1190" spans="1:3" ht="38.25" x14ac:dyDescent="0.2">
      <c r="A1190" s="26" t="s">
        <v>9</v>
      </c>
      <c r="B1190" s="24" t="s">
        <v>91</v>
      </c>
      <c r="C1190" s="24">
        <f t="shared" si="0"/>
        <v>10000.012000000001</v>
      </c>
    </row>
    <row r="1191" spans="1:3" ht="38.25" x14ac:dyDescent="0.2">
      <c r="A1191" s="26" t="s">
        <v>9</v>
      </c>
      <c r="B1191" s="24" t="s">
        <v>91</v>
      </c>
      <c r="C1191" s="24">
        <f t="shared" si="0"/>
        <v>10000.012000000001</v>
      </c>
    </row>
    <row r="1192" spans="1:3" ht="38.25" x14ac:dyDescent="0.2">
      <c r="A1192" s="26" t="s">
        <v>9</v>
      </c>
      <c r="B1192" s="24" t="s">
        <v>91</v>
      </c>
      <c r="C1192" s="24">
        <f t="shared" si="0"/>
        <v>10000.012000000001</v>
      </c>
    </row>
    <row r="1193" spans="1:3" ht="38.25" x14ac:dyDescent="0.2">
      <c r="A1193" s="26" t="s">
        <v>9</v>
      </c>
      <c r="B1193" s="24" t="s">
        <v>91</v>
      </c>
      <c r="C1193" s="24">
        <f t="shared" si="0"/>
        <v>10000.012000000001</v>
      </c>
    </row>
    <row r="1194" spans="1:3" ht="38.25" x14ac:dyDescent="0.2">
      <c r="A1194" s="26" t="s">
        <v>9</v>
      </c>
      <c r="B1194" s="24" t="s">
        <v>91</v>
      </c>
      <c r="C1194" s="24">
        <f t="shared" si="0"/>
        <v>10000.012000000001</v>
      </c>
    </row>
    <row r="1195" spans="1:3" ht="38.25" x14ac:dyDescent="0.2">
      <c r="A1195" s="26" t="s">
        <v>9</v>
      </c>
      <c r="B1195" s="24" t="s">
        <v>91</v>
      </c>
      <c r="C1195" s="24">
        <f t="shared" si="0"/>
        <v>10000.012000000001</v>
      </c>
    </row>
    <row r="1196" spans="1:3" ht="38.25" x14ac:dyDescent="0.2">
      <c r="A1196" s="26" t="s">
        <v>9</v>
      </c>
      <c r="B1196" s="24" t="s">
        <v>91</v>
      </c>
      <c r="C1196" s="24">
        <f t="shared" si="0"/>
        <v>10000.012000000001</v>
      </c>
    </row>
    <row r="1197" spans="1:3" ht="38.25" x14ac:dyDescent="0.2">
      <c r="A1197" s="26" t="s">
        <v>9</v>
      </c>
      <c r="B1197" s="24" t="s">
        <v>91</v>
      </c>
      <c r="C1197" s="24">
        <f t="shared" si="0"/>
        <v>10000.012000000001</v>
      </c>
    </row>
    <row r="1198" spans="1:3" ht="38.25" x14ac:dyDescent="0.2">
      <c r="A1198" s="26" t="s">
        <v>9</v>
      </c>
      <c r="B1198" s="24" t="s">
        <v>91</v>
      </c>
      <c r="C1198" s="24">
        <f t="shared" si="0"/>
        <v>10000.012000000001</v>
      </c>
    </row>
    <row r="1199" spans="1:3" x14ac:dyDescent="0.2">
      <c r="A1199" s="26" t="s">
        <v>9</v>
      </c>
      <c r="B1199" s="24" t="s">
        <v>92</v>
      </c>
      <c r="C1199" s="24">
        <v>21562.68</v>
      </c>
    </row>
    <row r="1200" spans="1:3" x14ac:dyDescent="0.2">
      <c r="A1200" s="26" t="s">
        <v>9</v>
      </c>
      <c r="B1200" s="24" t="s">
        <v>92</v>
      </c>
      <c r="C1200" s="24">
        <v>21562.68</v>
      </c>
    </row>
    <row r="1201" spans="1:3" x14ac:dyDescent="0.2">
      <c r="A1201" s="26" t="s">
        <v>9</v>
      </c>
      <c r="B1201" s="24" t="s">
        <v>92</v>
      </c>
      <c r="C1201" s="24">
        <v>21562.67</v>
      </c>
    </row>
    <row r="1202" spans="1:3" x14ac:dyDescent="0.2">
      <c r="A1202" s="26" t="s">
        <v>9</v>
      </c>
      <c r="B1202" s="24" t="s">
        <v>92</v>
      </c>
      <c r="C1202" s="24">
        <v>21562.67</v>
      </c>
    </row>
    <row r="1203" spans="1:3" x14ac:dyDescent="0.2">
      <c r="A1203" s="26" t="s">
        <v>9</v>
      </c>
      <c r="B1203" s="24" t="s">
        <v>92</v>
      </c>
      <c r="C1203" s="24">
        <v>21562.67</v>
      </c>
    </row>
    <row r="1204" spans="1:3" x14ac:dyDescent="0.2">
      <c r="A1204" s="26" t="s">
        <v>9</v>
      </c>
      <c r="B1204" s="24" t="s">
        <v>92</v>
      </c>
      <c r="C1204" s="24">
        <v>21562.67</v>
      </c>
    </row>
    <row r="1205" spans="1:3" x14ac:dyDescent="0.2">
      <c r="A1205" s="26" t="s">
        <v>9</v>
      </c>
      <c r="B1205" s="24" t="s">
        <v>92</v>
      </c>
      <c r="C1205" s="24">
        <v>21562.67</v>
      </c>
    </row>
    <row r="1206" spans="1:3" x14ac:dyDescent="0.2">
      <c r="A1206" s="26" t="s">
        <v>9</v>
      </c>
      <c r="B1206" s="24" t="s">
        <v>92</v>
      </c>
      <c r="C1206" s="24">
        <v>21562.67</v>
      </c>
    </row>
    <row r="1207" spans="1:3" x14ac:dyDescent="0.2">
      <c r="A1207" s="26" t="s">
        <v>9</v>
      </c>
      <c r="B1207" s="24" t="s">
        <v>92</v>
      </c>
      <c r="C1207" s="24">
        <v>21562.67</v>
      </c>
    </row>
    <row r="1208" spans="1:3" x14ac:dyDescent="0.2">
      <c r="A1208" s="26" t="s">
        <v>9</v>
      </c>
      <c r="B1208" s="24" t="s">
        <v>92</v>
      </c>
      <c r="C1208" s="24">
        <v>21562.67</v>
      </c>
    </row>
    <row r="1209" spans="1:3" x14ac:dyDescent="0.2">
      <c r="A1209" s="26" t="s">
        <v>9</v>
      </c>
      <c r="B1209" s="24" t="s">
        <v>92</v>
      </c>
      <c r="C1209" s="24">
        <v>21562.67</v>
      </c>
    </row>
    <row r="1210" spans="1:3" x14ac:dyDescent="0.2">
      <c r="A1210" s="26" t="s">
        <v>9</v>
      </c>
      <c r="B1210" s="24" t="s">
        <v>92</v>
      </c>
      <c r="C1210" s="24">
        <v>21562.67</v>
      </c>
    </row>
    <row r="1211" spans="1:3" x14ac:dyDescent="0.2">
      <c r="A1211" s="26" t="s">
        <v>9</v>
      </c>
      <c r="B1211" s="24" t="s">
        <v>92</v>
      </c>
      <c r="C1211" s="24">
        <v>21562.67</v>
      </c>
    </row>
    <row r="1212" spans="1:3" x14ac:dyDescent="0.2">
      <c r="A1212" s="26" t="s">
        <v>9</v>
      </c>
      <c r="B1212" s="24" t="s">
        <v>92</v>
      </c>
      <c r="C1212" s="24">
        <v>21562.67</v>
      </c>
    </row>
    <row r="1213" spans="1:3" x14ac:dyDescent="0.2">
      <c r="A1213" s="26" t="s">
        <v>9</v>
      </c>
      <c r="B1213" s="24" t="s">
        <v>92</v>
      </c>
      <c r="C1213" s="24">
        <v>21562.67</v>
      </c>
    </row>
    <row r="1214" spans="1:3" x14ac:dyDescent="0.2">
      <c r="A1214" s="26" t="s">
        <v>9</v>
      </c>
      <c r="B1214" s="24" t="s">
        <v>93</v>
      </c>
      <c r="C1214" s="24">
        <f>28800*1.16</f>
        <v>33408</v>
      </c>
    </row>
    <row r="1215" spans="1:3" ht="25.5" x14ac:dyDescent="0.2">
      <c r="A1215" s="26" t="s">
        <v>9</v>
      </c>
      <c r="B1215" s="24" t="s">
        <v>94</v>
      </c>
      <c r="C1215" s="24">
        <v>949.99</v>
      </c>
    </row>
    <row r="1216" spans="1:3" ht="25.5" x14ac:dyDescent="0.2">
      <c r="A1216" s="26" t="s">
        <v>9</v>
      </c>
      <c r="B1216" s="24" t="s">
        <v>95</v>
      </c>
      <c r="C1216" s="24">
        <v>949.99</v>
      </c>
    </row>
    <row r="1217" spans="1:3" ht="25.5" x14ac:dyDescent="0.2">
      <c r="A1217" s="26" t="s">
        <v>9</v>
      </c>
      <c r="B1217" s="24" t="s">
        <v>95</v>
      </c>
      <c r="C1217" s="24">
        <v>949.99</v>
      </c>
    </row>
    <row r="1218" spans="1:3" ht="25.5" x14ac:dyDescent="0.2">
      <c r="A1218" s="26" t="s">
        <v>9</v>
      </c>
      <c r="B1218" s="24" t="s">
        <v>95</v>
      </c>
      <c r="C1218" s="24">
        <v>949.99</v>
      </c>
    </row>
    <row r="1219" spans="1:3" ht="25.5" x14ac:dyDescent="0.2">
      <c r="A1219" s="26" t="s">
        <v>9</v>
      </c>
      <c r="B1219" s="24" t="s">
        <v>95</v>
      </c>
      <c r="C1219" s="24">
        <v>949.99</v>
      </c>
    </row>
    <row r="1220" spans="1:3" ht="25.5" x14ac:dyDescent="0.2">
      <c r="A1220" s="26" t="s">
        <v>9</v>
      </c>
      <c r="B1220" s="24" t="s">
        <v>95</v>
      </c>
      <c r="C1220" s="24">
        <v>949.99</v>
      </c>
    </row>
    <row r="1221" spans="1:3" ht="25.5" x14ac:dyDescent="0.2">
      <c r="A1221" s="26" t="s">
        <v>9</v>
      </c>
      <c r="B1221" s="24" t="s">
        <v>95</v>
      </c>
      <c r="C1221" s="24">
        <v>949.99</v>
      </c>
    </row>
    <row r="1222" spans="1:3" ht="25.5" x14ac:dyDescent="0.2">
      <c r="A1222" s="26" t="s">
        <v>9</v>
      </c>
      <c r="B1222" s="24" t="s">
        <v>95</v>
      </c>
      <c r="C1222" s="24">
        <v>949.99</v>
      </c>
    </row>
    <row r="1223" spans="1:3" ht="25.5" x14ac:dyDescent="0.2">
      <c r="A1223" s="26" t="s">
        <v>9</v>
      </c>
      <c r="B1223" s="24" t="s">
        <v>95</v>
      </c>
      <c r="C1223" s="24">
        <v>949.99</v>
      </c>
    </row>
    <row r="1224" spans="1:3" ht="25.5" x14ac:dyDescent="0.2">
      <c r="A1224" s="26" t="s">
        <v>9</v>
      </c>
      <c r="B1224" s="24" t="s">
        <v>95</v>
      </c>
      <c r="C1224" s="24">
        <v>949.99</v>
      </c>
    </row>
    <row r="1225" spans="1:3" ht="25.5" x14ac:dyDescent="0.2">
      <c r="A1225" s="26" t="s">
        <v>9</v>
      </c>
      <c r="B1225" s="24" t="s">
        <v>95</v>
      </c>
      <c r="C1225" s="24">
        <v>949.99</v>
      </c>
    </row>
    <row r="1226" spans="1:3" ht="25.5" x14ac:dyDescent="0.2">
      <c r="A1226" s="26" t="s">
        <v>9</v>
      </c>
      <c r="B1226" s="24" t="s">
        <v>95</v>
      </c>
      <c r="C1226" s="24">
        <v>949.99</v>
      </c>
    </row>
    <row r="1227" spans="1:3" ht="25.5" x14ac:dyDescent="0.2">
      <c r="A1227" s="26" t="s">
        <v>9</v>
      </c>
      <c r="B1227" s="24" t="s">
        <v>95</v>
      </c>
      <c r="C1227" s="24">
        <v>949.99</v>
      </c>
    </row>
    <row r="1228" spans="1:3" ht="25.5" x14ac:dyDescent="0.2">
      <c r="A1228" s="26" t="s">
        <v>9</v>
      </c>
      <c r="B1228" s="24" t="s">
        <v>95</v>
      </c>
      <c r="C1228" s="24">
        <v>949.99</v>
      </c>
    </row>
    <row r="1229" spans="1:3" ht="25.5" x14ac:dyDescent="0.2">
      <c r="A1229" s="26" t="s">
        <v>9</v>
      </c>
      <c r="B1229" s="24" t="s">
        <v>95</v>
      </c>
      <c r="C1229" s="24">
        <v>949.99</v>
      </c>
    </row>
    <row r="1230" spans="1:3" ht="25.5" x14ac:dyDescent="0.2">
      <c r="A1230" s="26" t="s">
        <v>9</v>
      </c>
      <c r="B1230" s="24" t="s">
        <v>95</v>
      </c>
      <c r="C1230" s="24">
        <v>949.99</v>
      </c>
    </row>
    <row r="1231" spans="1:3" ht="25.5" x14ac:dyDescent="0.2">
      <c r="A1231" s="26" t="s">
        <v>9</v>
      </c>
      <c r="B1231" s="24" t="s">
        <v>95</v>
      </c>
      <c r="C1231" s="24">
        <v>949.99</v>
      </c>
    </row>
    <row r="1232" spans="1:3" ht="25.5" x14ac:dyDescent="0.2">
      <c r="A1232" s="26" t="s">
        <v>9</v>
      </c>
      <c r="B1232" s="24" t="s">
        <v>95</v>
      </c>
      <c r="C1232" s="24">
        <v>949.99</v>
      </c>
    </row>
    <row r="1233" spans="1:3" ht="25.5" x14ac:dyDescent="0.2">
      <c r="A1233" s="26" t="s">
        <v>9</v>
      </c>
      <c r="B1233" s="24" t="s">
        <v>95</v>
      </c>
      <c r="C1233" s="24">
        <v>949.99</v>
      </c>
    </row>
    <row r="1234" spans="1:3" ht="25.5" x14ac:dyDescent="0.2">
      <c r="A1234" s="26" t="s">
        <v>9</v>
      </c>
      <c r="B1234" s="24" t="s">
        <v>95</v>
      </c>
      <c r="C1234" s="24">
        <v>949.99</v>
      </c>
    </row>
    <row r="1235" spans="1:3" ht="25.5" x14ac:dyDescent="0.2">
      <c r="A1235" s="26" t="s">
        <v>9</v>
      </c>
      <c r="B1235" s="24" t="s">
        <v>95</v>
      </c>
      <c r="C1235" s="24">
        <v>949.99</v>
      </c>
    </row>
    <row r="1236" spans="1:3" ht="25.5" x14ac:dyDescent="0.2">
      <c r="A1236" s="26" t="s">
        <v>9</v>
      </c>
      <c r="B1236" s="24" t="s">
        <v>95</v>
      </c>
      <c r="C1236" s="24">
        <v>949.99</v>
      </c>
    </row>
    <row r="1237" spans="1:3" ht="25.5" x14ac:dyDescent="0.2">
      <c r="A1237" s="26" t="s">
        <v>9</v>
      </c>
      <c r="B1237" s="24" t="s">
        <v>95</v>
      </c>
      <c r="C1237" s="24">
        <v>949.99</v>
      </c>
    </row>
    <row r="1238" spans="1:3" ht="25.5" x14ac:dyDescent="0.2">
      <c r="A1238" s="26" t="s">
        <v>9</v>
      </c>
      <c r="B1238" s="24" t="s">
        <v>95</v>
      </c>
      <c r="C1238" s="24">
        <v>949.99</v>
      </c>
    </row>
    <row r="1239" spans="1:3" ht="25.5" x14ac:dyDescent="0.2">
      <c r="A1239" s="26" t="s">
        <v>9</v>
      </c>
      <c r="B1239" s="24" t="s">
        <v>95</v>
      </c>
      <c r="C1239" s="24">
        <v>949.99</v>
      </c>
    </row>
    <row r="1240" spans="1:3" ht="25.5" x14ac:dyDescent="0.2">
      <c r="A1240" s="26" t="s">
        <v>9</v>
      </c>
      <c r="B1240" s="24" t="s">
        <v>95</v>
      </c>
      <c r="C1240" s="24">
        <v>949.99</v>
      </c>
    </row>
    <row r="1241" spans="1:3" ht="25.5" x14ac:dyDescent="0.2">
      <c r="A1241" s="26" t="s">
        <v>9</v>
      </c>
      <c r="B1241" s="24" t="s">
        <v>95</v>
      </c>
      <c r="C1241" s="24">
        <v>949.99</v>
      </c>
    </row>
    <row r="1242" spans="1:3" ht="25.5" x14ac:dyDescent="0.2">
      <c r="A1242" s="26" t="s">
        <v>9</v>
      </c>
      <c r="B1242" s="24" t="s">
        <v>95</v>
      </c>
      <c r="C1242" s="24">
        <v>949.99</v>
      </c>
    </row>
    <row r="1243" spans="1:3" ht="25.5" x14ac:dyDescent="0.2">
      <c r="A1243" s="26" t="s">
        <v>9</v>
      </c>
      <c r="B1243" s="24" t="s">
        <v>95</v>
      </c>
      <c r="C1243" s="24">
        <v>949.99</v>
      </c>
    </row>
    <row r="1244" spans="1:3" ht="25.5" x14ac:dyDescent="0.2">
      <c r="A1244" s="26" t="s">
        <v>9</v>
      </c>
      <c r="B1244" s="24" t="s">
        <v>95</v>
      </c>
      <c r="C1244" s="24">
        <v>949.99</v>
      </c>
    </row>
    <row r="1245" spans="1:3" ht="25.5" x14ac:dyDescent="0.2">
      <c r="A1245" s="26" t="s">
        <v>9</v>
      </c>
      <c r="B1245" s="24" t="s">
        <v>95</v>
      </c>
      <c r="C1245" s="24">
        <v>949.99</v>
      </c>
    </row>
    <row r="1246" spans="1:3" ht="25.5" x14ac:dyDescent="0.2">
      <c r="A1246" s="26" t="s">
        <v>9</v>
      </c>
      <c r="B1246" s="24" t="s">
        <v>95</v>
      </c>
      <c r="C1246" s="24">
        <v>949.99</v>
      </c>
    </row>
    <row r="1247" spans="1:3" ht="25.5" x14ac:dyDescent="0.2">
      <c r="A1247" s="26" t="s">
        <v>9</v>
      </c>
      <c r="B1247" s="24" t="s">
        <v>95</v>
      </c>
      <c r="C1247" s="24">
        <v>949.99</v>
      </c>
    </row>
    <row r="1248" spans="1:3" ht="25.5" x14ac:dyDescent="0.2">
      <c r="A1248" s="26" t="s">
        <v>9</v>
      </c>
      <c r="B1248" s="24" t="s">
        <v>95</v>
      </c>
      <c r="C1248" s="24">
        <v>949.99</v>
      </c>
    </row>
    <row r="1249" spans="1:3" ht="25.5" x14ac:dyDescent="0.2">
      <c r="A1249" s="26" t="s">
        <v>9</v>
      </c>
      <c r="B1249" s="24" t="s">
        <v>95</v>
      </c>
      <c r="C1249" s="24">
        <v>949.99</v>
      </c>
    </row>
    <row r="1250" spans="1:3" ht="25.5" x14ac:dyDescent="0.2">
      <c r="A1250" s="26" t="s">
        <v>9</v>
      </c>
      <c r="B1250" s="24" t="s">
        <v>95</v>
      </c>
      <c r="C1250" s="24">
        <v>949.99</v>
      </c>
    </row>
    <row r="1251" spans="1:3" ht="25.5" x14ac:dyDescent="0.2">
      <c r="A1251" s="26" t="s">
        <v>9</v>
      </c>
      <c r="B1251" s="24" t="s">
        <v>95</v>
      </c>
      <c r="C1251" s="24">
        <v>949.99</v>
      </c>
    </row>
    <row r="1252" spans="1:3" ht="25.5" x14ac:dyDescent="0.2">
      <c r="A1252" s="26" t="s">
        <v>9</v>
      </c>
      <c r="B1252" s="24" t="s">
        <v>95</v>
      </c>
      <c r="C1252" s="24">
        <v>949.99</v>
      </c>
    </row>
    <row r="1253" spans="1:3" ht="25.5" x14ac:dyDescent="0.2">
      <c r="A1253" s="26" t="s">
        <v>9</v>
      </c>
      <c r="B1253" s="24" t="s">
        <v>95</v>
      </c>
      <c r="C1253" s="24">
        <v>949.99</v>
      </c>
    </row>
    <row r="1254" spans="1:3" ht="25.5" x14ac:dyDescent="0.2">
      <c r="A1254" s="26" t="s">
        <v>9</v>
      </c>
      <c r="B1254" s="24" t="s">
        <v>95</v>
      </c>
      <c r="C1254" s="24">
        <v>949.99</v>
      </c>
    </row>
    <row r="1255" spans="1:3" ht="25.5" x14ac:dyDescent="0.2">
      <c r="A1255" s="26" t="s">
        <v>9</v>
      </c>
      <c r="B1255" s="24" t="s">
        <v>95</v>
      </c>
      <c r="C1255" s="24">
        <v>949.99</v>
      </c>
    </row>
    <row r="1256" spans="1:3" ht="25.5" x14ac:dyDescent="0.2">
      <c r="A1256" s="26" t="s">
        <v>9</v>
      </c>
      <c r="B1256" s="24" t="s">
        <v>95</v>
      </c>
      <c r="C1256" s="24">
        <v>949.99</v>
      </c>
    </row>
    <row r="1257" spans="1:3" ht="25.5" x14ac:dyDescent="0.2">
      <c r="A1257" s="26" t="s">
        <v>9</v>
      </c>
      <c r="B1257" s="24" t="s">
        <v>95</v>
      </c>
      <c r="C1257" s="24">
        <v>949.99</v>
      </c>
    </row>
    <row r="1258" spans="1:3" ht="25.5" x14ac:dyDescent="0.2">
      <c r="A1258" s="26" t="s">
        <v>9</v>
      </c>
      <c r="B1258" s="24" t="s">
        <v>95</v>
      </c>
      <c r="C1258" s="24">
        <v>949.99</v>
      </c>
    </row>
    <row r="1259" spans="1:3" ht="25.5" x14ac:dyDescent="0.2">
      <c r="A1259" s="26" t="s">
        <v>9</v>
      </c>
      <c r="B1259" s="24" t="s">
        <v>95</v>
      </c>
      <c r="C1259" s="24">
        <v>949.99</v>
      </c>
    </row>
    <row r="1260" spans="1:3" ht="25.5" x14ac:dyDescent="0.2">
      <c r="A1260" s="26" t="s">
        <v>9</v>
      </c>
      <c r="B1260" s="24" t="s">
        <v>95</v>
      </c>
      <c r="C1260" s="24">
        <v>949.99</v>
      </c>
    </row>
    <row r="1261" spans="1:3" ht="25.5" x14ac:dyDescent="0.2">
      <c r="A1261" s="26" t="s">
        <v>9</v>
      </c>
      <c r="B1261" s="24" t="s">
        <v>95</v>
      </c>
      <c r="C1261" s="24">
        <v>949.99</v>
      </c>
    </row>
    <row r="1262" spans="1:3" ht="25.5" x14ac:dyDescent="0.2">
      <c r="A1262" s="26" t="s">
        <v>9</v>
      </c>
      <c r="B1262" s="24" t="s">
        <v>95</v>
      </c>
      <c r="C1262" s="24">
        <v>949.99</v>
      </c>
    </row>
    <row r="1263" spans="1:3" ht="25.5" x14ac:dyDescent="0.2">
      <c r="A1263" s="26" t="s">
        <v>9</v>
      </c>
      <c r="B1263" s="24" t="s">
        <v>95</v>
      </c>
      <c r="C1263" s="24">
        <v>949.99</v>
      </c>
    </row>
    <row r="1264" spans="1:3" ht="25.5" x14ac:dyDescent="0.2">
      <c r="A1264" s="26" t="s">
        <v>9</v>
      </c>
      <c r="B1264" s="24" t="s">
        <v>95</v>
      </c>
      <c r="C1264" s="24">
        <v>949.99</v>
      </c>
    </row>
    <row r="1265" spans="1:3" ht="25.5" x14ac:dyDescent="0.2">
      <c r="A1265" s="26" t="s">
        <v>9</v>
      </c>
      <c r="B1265" s="24" t="s">
        <v>95</v>
      </c>
      <c r="C1265" s="24">
        <v>949.99</v>
      </c>
    </row>
    <row r="1266" spans="1:3" ht="25.5" x14ac:dyDescent="0.2">
      <c r="A1266" s="26" t="s">
        <v>9</v>
      </c>
      <c r="B1266" s="24" t="s">
        <v>95</v>
      </c>
      <c r="C1266" s="24">
        <v>949.99</v>
      </c>
    </row>
    <row r="1267" spans="1:3" ht="25.5" x14ac:dyDescent="0.2">
      <c r="A1267" s="26" t="s">
        <v>9</v>
      </c>
      <c r="B1267" s="24" t="s">
        <v>95</v>
      </c>
      <c r="C1267" s="24">
        <v>949.99</v>
      </c>
    </row>
    <row r="1268" spans="1:3" ht="25.5" x14ac:dyDescent="0.2">
      <c r="A1268" s="26" t="s">
        <v>9</v>
      </c>
      <c r="B1268" s="24" t="s">
        <v>95</v>
      </c>
      <c r="C1268" s="24">
        <v>949.99</v>
      </c>
    </row>
    <row r="1269" spans="1:3" ht="25.5" x14ac:dyDescent="0.2">
      <c r="A1269" s="26" t="s">
        <v>9</v>
      </c>
      <c r="B1269" s="24" t="s">
        <v>95</v>
      </c>
      <c r="C1269" s="24">
        <v>950.21</v>
      </c>
    </row>
    <row r="1270" spans="1:3" ht="25.5" x14ac:dyDescent="0.2">
      <c r="A1270" s="26" t="s">
        <v>9</v>
      </c>
      <c r="B1270" s="24" t="s">
        <v>94</v>
      </c>
      <c r="C1270" s="24">
        <v>949.99</v>
      </c>
    </row>
    <row r="1271" spans="1:3" ht="25.5" x14ac:dyDescent="0.2">
      <c r="A1271" s="26" t="s">
        <v>9</v>
      </c>
      <c r="B1271" s="24" t="s">
        <v>94</v>
      </c>
      <c r="C1271" s="24">
        <v>949.99</v>
      </c>
    </row>
    <row r="1272" spans="1:3" ht="25.5" x14ac:dyDescent="0.2">
      <c r="A1272" s="26" t="s">
        <v>9</v>
      </c>
      <c r="B1272" s="24" t="s">
        <v>94</v>
      </c>
      <c r="C1272" s="24">
        <v>949.99</v>
      </c>
    </row>
    <row r="1273" spans="1:3" ht="25.5" x14ac:dyDescent="0.2">
      <c r="A1273" s="26" t="s">
        <v>9</v>
      </c>
      <c r="B1273" s="24" t="s">
        <v>94</v>
      </c>
      <c r="C1273" s="24">
        <v>949.99</v>
      </c>
    </row>
    <row r="1274" spans="1:3" ht="25.5" x14ac:dyDescent="0.2">
      <c r="A1274" s="26" t="s">
        <v>9</v>
      </c>
      <c r="B1274" s="24" t="s">
        <v>94</v>
      </c>
      <c r="C1274" s="24">
        <v>949.99</v>
      </c>
    </row>
    <row r="1275" spans="1:3" ht="25.5" x14ac:dyDescent="0.2">
      <c r="A1275" s="26" t="s">
        <v>9</v>
      </c>
      <c r="B1275" s="24" t="s">
        <v>96</v>
      </c>
      <c r="C1275" s="24">
        <v>145</v>
      </c>
    </row>
    <row r="1276" spans="1:3" ht="25.5" x14ac:dyDescent="0.2">
      <c r="A1276" s="26" t="s">
        <v>9</v>
      </c>
      <c r="B1276" s="24" t="s">
        <v>96</v>
      </c>
      <c r="C1276" s="24">
        <v>145</v>
      </c>
    </row>
    <row r="1277" spans="1:3" ht="25.5" x14ac:dyDescent="0.2">
      <c r="A1277" s="26" t="s">
        <v>9</v>
      </c>
      <c r="B1277" s="24" t="s">
        <v>96</v>
      </c>
      <c r="C1277" s="24">
        <v>145</v>
      </c>
    </row>
    <row r="1278" spans="1:3" ht="25.5" x14ac:dyDescent="0.2">
      <c r="A1278" s="26" t="s">
        <v>9</v>
      </c>
      <c r="B1278" s="24" t="s">
        <v>96</v>
      </c>
      <c r="C1278" s="24">
        <v>145</v>
      </c>
    </row>
    <row r="1279" spans="1:3" ht="25.5" x14ac:dyDescent="0.2">
      <c r="A1279" s="26" t="s">
        <v>9</v>
      </c>
      <c r="B1279" s="24" t="s">
        <v>96</v>
      </c>
      <c r="C1279" s="24">
        <v>145</v>
      </c>
    </row>
    <row r="1280" spans="1:3" ht="25.5" x14ac:dyDescent="0.2">
      <c r="A1280" s="26" t="s">
        <v>9</v>
      </c>
      <c r="B1280" s="24" t="s">
        <v>96</v>
      </c>
      <c r="C1280" s="24">
        <v>145</v>
      </c>
    </row>
    <row r="1281" spans="1:3" ht="25.5" x14ac:dyDescent="0.2">
      <c r="A1281" s="26" t="s">
        <v>9</v>
      </c>
      <c r="B1281" s="24" t="s">
        <v>96</v>
      </c>
      <c r="C1281" s="24">
        <v>145</v>
      </c>
    </row>
    <row r="1282" spans="1:3" ht="25.5" x14ac:dyDescent="0.2">
      <c r="A1282" s="26" t="s">
        <v>9</v>
      </c>
      <c r="B1282" s="24" t="s">
        <v>96</v>
      </c>
      <c r="C1282" s="24">
        <v>145</v>
      </c>
    </row>
    <row r="1283" spans="1:3" ht="25.5" x14ac:dyDescent="0.2">
      <c r="A1283" s="26" t="s">
        <v>9</v>
      </c>
      <c r="B1283" s="24" t="s">
        <v>96</v>
      </c>
      <c r="C1283" s="24">
        <v>145</v>
      </c>
    </row>
    <row r="1284" spans="1:3" ht="25.5" x14ac:dyDescent="0.2">
      <c r="A1284" s="26" t="s">
        <v>9</v>
      </c>
      <c r="B1284" s="24" t="s">
        <v>96</v>
      </c>
      <c r="C1284" s="24">
        <v>145</v>
      </c>
    </row>
    <row r="1285" spans="1:3" ht="25.5" x14ac:dyDescent="0.2">
      <c r="A1285" s="26" t="s">
        <v>9</v>
      </c>
      <c r="B1285" s="24" t="s">
        <v>96</v>
      </c>
      <c r="C1285" s="24">
        <v>145</v>
      </c>
    </row>
    <row r="1286" spans="1:3" ht="25.5" x14ac:dyDescent="0.2">
      <c r="A1286" s="26" t="s">
        <v>9</v>
      </c>
      <c r="B1286" s="24" t="s">
        <v>96</v>
      </c>
      <c r="C1286" s="24">
        <v>145</v>
      </c>
    </row>
    <row r="1287" spans="1:3" ht="25.5" x14ac:dyDescent="0.2">
      <c r="A1287" s="26" t="s">
        <v>9</v>
      </c>
      <c r="B1287" s="24" t="s">
        <v>96</v>
      </c>
      <c r="C1287" s="24">
        <v>145</v>
      </c>
    </row>
    <row r="1288" spans="1:3" ht="25.5" x14ac:dyDescent="0.2">
      <c r="A1288" s="26" t="s">
        <v>9</v>
      </c>
      <c r="B1288" s="24" t="s">
        <v>96</v>
      </c>
      <c r="C1288" s="24">
        <v>145</v>
      </c>
    </row>
    <row r="1289" spans="1:3" ht="25.5" x14ac:dyDescent="0.2">
      <c r="A1289" s="26" t="s">
        <v>9</v>
      </c>
      <c r="B1289" s="24" t="s">
        <v>96</v>
      </c>
      <c r="C1289" s="24">
        <v>145</v>
      </c>
    </row>
    <row r="1290" spans="1:3" ht="25.5" x14ac:dyDescent="0.2">
      <c r="A1290" s="26" t="s">
        <v>9</v>
      </c>
      <c r="B1290" s="24" t="s">
        <v>96</v>
      </c>
      <c r="C1290" s="24">
        <v>145</v>
      </c>
    </row>
    <row r="1291" spans="1:3" ht="25.5" x14ac:dyDescent="0.2">
      <c r="A1291" s="26" t="s">
        <v>9</v>
      </c>
      <c r="B1291" s="24" t="s">
        <v>96</v>
      </c>
      <c r="C1291" s="24">
        <v>145</v>
      </c>
    </row>
    <row r="1292" spans="1:3" ht="25.5" x14ac:dyDescent="0.2">
      <c r="A1292" s="26" t="s">
        <v>9</v>
      </c>
      <c r="B1292" s="24" t="s">
        <v>96</v>
      </c>
      <c r="C1292" s="24">
        <v>145</v>
      </c>
    </row>
    <row r="1293" spans="1:3" ht="25.5" x14ac:dyDescent="0.2">
      <c r="A1293" s="26" t="s">
        <v>9</v>
      </c>
      <c r="B1293" s="24" t="s">
        <v>96</v>
      </c>
      <c r="C1293" s="24">
        <v>145</v>
      </c>
    </row>
    <row r="1294" spans="1:3" ht="25.5" x14ac:dyDescent="0.2">
      <c r="A1294" s="26" t="s">
        <v>9</v>
      </c>
      <c r="B1294" s="24" t="s">
        <v>96</v>
      </c>
      <c r="C1294" s="24">
        <v>145</v>
      </c>
    </row>
    <row r="1295" spans="1:3" ht="25.5" x14ac:dyDescent="0.2">
      <c r="A1295" s="26" t="s">
        <v>9</v>
      </c>
      <c r="B1295" s="24" t="s">
        <v>96</v>
      </c>
      <c r="C1295" s="24">
        <v>145</v>
      </c>
    </row>
    <row r="1296" spans="1:3" ht="25.5" x14ac:dyDescent="0.2">
      <c r="A1296" s="26" t="s">
        <v>9</v>
      </c>
      <c r="B1296" s="24" t="s">
        <v>96</v>
      </c>
      <c r="C1296" s="24">
        <v>145</v>
      </c>
    </row>
    <row r="1297" spans="1:3" ht="25.5" x14ac:dyDescent="0.2">
      <c r="A1297" s="26" t="s">
        <v>9</v>
      </c>
      <c r="B1297" s="24" t="s">
        <v>96</v>
      </c>
      <c r="C1297" s="24">
        <v>145</v>
      </c>
    </row>
    <row r="1298" spans="1:3" ht="25.5" x14ac:dyDescent="0.2">
      <c r="A1298" s="26" t="s">
        <v>9</v>
      </c>
      <c r="B1298" s="24" t="s">
        <v>96</v>
      </c>
      <c r="C1298" s="24">
        <v>145</v>
      </c>
    </row>
    <row r="1299" spans="1:3" ht="25.5" x14ac:dyDescent="0.2">
      <c r="A1299" s="26" t="s">
        <v>9</v>
      </c>
      <c r="B1299" s="24" t="s">
        <v>96</v>
      </c>
      <c r="C1299" s="24">
        <v>145</v>
      </c>
    </row>
    <row r="1300" spans="1:3" ht="25.5" x14ac:dyDescent="0.2">
      <c r="A1300" s="26" t="s">
        <v>9</v>
      </c>
      <c r="B1300" s="24" t="s">
        <v>96</v>
      </c>
      <c r="C1300" s="24">
        <v>145</v>
      </c>
    </row>
    <row r="1301" spans="1:3" ht="25.5" x14ac:dyDescent="0.2">
      <c r="A1301" s="26" t="s">
        <v>9</v>
      </c>
      <c r="B1301" s="24" t="s">
        <v>96</v>
      </c>
      <c r="C1301" s="24">
        <v>145</v>
      </c>
    </row>
    <row r="1302" spans="1:3" ht="25.5" x14ac:dyDescent="0.2">
      <c r="A1302" s="26" t="s">
        <v>9</v>
      </c>
      <c r="B1302" s="24" t="s">
        <v>96</v>
      </c>
      <c r="C1302" s="24">
        <v>145</v>
      </c>
    </row>
    <row r="1303" spans="1:3" ht="25.5" x14ac:dyDescent="0.2">
      <c r="A1303" s="26" t="s">
        <v>9</v>
      </c>
      <c r="B1303" s="24" t="s">
        <v>96</v>
      </c>
      <c r="C1303" s="24">
        <v>145</v>
      </c>
    </row>
    <row r="1304" spans="1:3" ht="25.5" x14ac:dyDescent="0.2">
      <c r="A1304" s="26" t="s">
        <v>9</v>
      </c>
      <c r="B1304" s="24" t="s">
        <v>96</v>
      </c>
      <c r="C1304" s="24">
        <v>145</v>
      </c>
    </row>
    <row r="1305" spans="1:3" ht="25.5" x14ac:dyDescent="0.2">
      <c r="A1305" s="26" t="s">
        <v>9</v>
      </c>
      <c r="B1305" s="24" t="s">
        <v>96</v>
      </c>
      <c r="C1305" s="24">
        <v>145</v>
      </c>
    </row>
    <row r="1306" spans="1:3" ht="25.5" x14ac:dyDescent="0.2">
      <c r="A1306" s="26" t="s">
        <v>9</v>
      </c>
      <c r="B1306" s="24" t="s">
        <v>96</v>
      </c>
      <c r="C1306" s="24">
        <v>145</v>
      </c>
    </row>
    <row r="1307" spans="1:3" ht="25.5" x14ac:dyDescent="0.2">
      <c r="A1307" s="26" t="s">
        <v>9</v>
      </c>
      <c r="B1307" s="24" t="s">
        <v>96</v>
      </c>
      <c r="C1307" s="24">
        <v>145</v>
      </c>
    </row>
    <row r="1308" spans="1:3" ht="25.5" x14ac:dyDescent="0.2">
      <c r="A1308" s="26" t="s">
        <v>9</v>
      </c>
      <c r="B1308" s="24" t="s">
        <v>96</v>
      </c>
      <c r="C1308" s="24">
        <v>145</v>
      </c>
    </row>
    <row r="1309" spans="1:3" ht="25.5" x14ac:dyDescent="0.2">
      <c r="A1309" s="26" t="s">
        <v>9</v>
      </c>
      <c r="B1309" s="24" t="s">
        <v>96</v>
      </c>
      <c r="C1309" s="24">
        <v>145</v>
      </c>
    </row>
    <row r="1310" spans="1:3" ht="25.5" x14ac:dyDescent="0.2">
      <c r="A1310" s="26" t="s">
        <v>9</v>
      </c>
      <c r="B1310" s="24" t="s">
        <v>96</v>
      </c>
      <c r="C1310" s="24">
        <v>145</v>
      </c>
    </row>
    <row r="1311" spans="1:3" ht="25.5" x14ac:dyDescent="0.2">
      <c r="A1311" s="26" t="s">
        <v>9</v>
      </c>
      <c r="B1311" s="24" t="s">
        <v>96</v>
      </c>
      <c r="C1311" s="24">
        <v>145</v>
      </c>
    </row>
    <row r="1312" spans="1:3" ht="25.5" x14ac:dyDescent="0.2">
      <c r="A1312" s="26" t="s">
        <v>9</v>
      </c>
      <c r="B1312" s="24" t="s">
        <v>96</v>
      </c>
      <c r="C1312" s="24">
        <v>145</v>
      </c>
    </row>
    <row r="1313" spans="1:3" ht="25.5" x14ac:dyDescent="0.2">
      <c r="A1313" s="26" t="s">
        <v>9</v>
      </c>
      <c r="B1313" s="24" t="s">
        <v>96</v>
      </c>
      <c r="C1313" s="24">
        <v>145</v>
      </c>
    </row>
    <row r="1314" spans="1:3" ht="25.5" x14ac:dyDescent="0.2">
      <c r="A1314" s="26" t="s">
        <v>9</v>
      </c>
      <c r="B1314" s="24" t="s">
        <v>96</v>
      </c>
      <c r="C1314" s="24">
        <v>145</v>
      </c>
    </row>
    <row r="1315" spans="1:3" ht="25.5" x14ac:dyDescent="0.2">
      <c r="A1315" s="26" t="s">
        <v>9</v>
      </c>
      <c r="B1315" s="24" t="s">
        <v>96</v>
      </c>
      <c r="C1315" s="24">
        <v>145</v>
      </c>
    </row>
    <row r="1316" spans="1:3" ht="25.5" x14ac:dyDescent="0.2">
      <c r="A1316" s="26" t="s">
        <v>9</v>
      </c>
      <c r="B1316" s="24" t="s">
        <v>96</v>
      </c>
      <c r="C1316" s="24">
        <v>145</v>
      </c>
    </row>
    <row r="1317" spans="1:3" ht="25.5" x14ac:dyDescent="0.2">
      <c r="A1317" s="26" t="s">
        <v>9</v>
      </c>
      <c r="B1317" s="24" t="s">
        <v>96</v>
      </c>
      <c r="C1317" s="24">
        <v>145</v>
      </c>
    </row>
    <row r="1318" spans="1:3" ht="25.5" x14ac:dyDescent="0.2">
      <c r="A1318" s="26" t="s">
        <v>9</v>
      </c>
      <c r="B1318" s="24" t="s">
        <v>96</v>
      </c>
      <c r="C1318" s="24">
        <v>145</v>
      </c>
    </row>
    <row r="1319" spans="1:3" ht="25.5" x14ac:dyDescent="0.2">
      <c r="A1319" s="26" t="s">
        <v>9</v>
      </c>
      <c r="B1319" s="24" t="s">
        <v>96</v>
      </c>
      <c r="C1319" s="24">
        <v>145</v>
      </c>
    </row>
    <row r="1320" spans="1:3" ht="25.5" x14ac:dyDescent="0.2">
      <c r="A1320" s="26" t="s">
        <v>9</v>
      </c>
      <c r="B1320" s="24" t="s">
        <v>96</v>
      </c>
      <c r="C1320" s="24">
        <v>145</v>
      </c>
    </row>
    <row r="1321" spans="1:3" ht="25.5" x14ac:dyDescent="0.2">
      <c r="A1321" s="26" t="s">
        <v>9</v>
      </c>
      <c r="B1321" s="24" t="s">
        <v>96</v>
      </c>
      <c r="C1321" s="24">
        <v>145</v>
      </c>
    </row>
    <row r="1322" spans="1:3" ht="25.5" x14ac:dyDescent="0.2">
      <c r="A1322" s="26" t="s">
        <v>9</v>
      </c>
      <c r="B1322" s="24" t="s">
        <v>96</v>
      </c>
      <c r="C1322" s="24">
        <v>145</v>
      </c>
    </row>
    <row r="1323" spans="1:3" ht="25.5" x14ac:dyDescent="0.2">
      <c r="A1323" s="26" t="s">
        <v>9</v>
      </c>
      <c r="B1323" s="24" t="s">
        <v>96</v>
      </c>
      <c r="C1323" s="24">
        <v>145</v>
      </c>
    </row>
    <row r="1324" spans="1:3" ht="25.5" x14ac:dyDescent="0.2">
      <c r="A1324" s="26" t="s">
        <v>9</v>
      </c>
      <c r="B1324" s="24" t="s">
        <v>96</v>
      </c>
      <c r="C1324" s="24">
        <v>145</v>
      </c>
    </row>
    <row r="1325" spans="1:3" ht="25.5" x14ac:dyDescent="0.2">
      <c r="A1325" s="26" t="s">
        <v>9</v>
      </c>
      <c r="B1325" s="24" t="s">
        <v>96</v>
      </c>
      <c r="C1325" s="24">
        <v>145</v>
      </c>
    </row>
    <row r="1326" spans="1:3" ht="25.5" x14ac:dyDescent="0.2">
      <c r="A1326" s="26" t="s">
        <v>9</v>
      </c>
      <c r="B1326" s="24" t="s">
        <v>96</v>
      </c>
      <c r="C1326" s="24">
        <v>145</v>
      </c>
    </row>
    <row r="1327" spans="1:3" ht="25.5" x14ac:dyDescent="0.2">
      <c r="A1327" s="26" t="s">
        <v>9</v>
      </c>
      <c r="B1327" s="24" t="s">
        <v>96</v>
      </c>
      <c r="C1327" s="24">
        <v>145</v>
      </c>
    </row>
    <row r="1328" spans="1:3" ht="25.5" x14ac:dyDescent="0.2">
      <c r="A1328" s="26" t="s">
        <v>9</v>
      </c>
      <c r="B1328" s="24" t="s">
        <v>96</v>
      </c>
      <c r="C1328" s="24">
        <v>145</v>
      </c>
    </row>
    <row r="1329" spans="1:3" ht="25.5" x14ac:dyDescent="0.2">
      <c r="A1329" s="26" t="s">
        <v>9</v>
      </c>
      <c r="B1329" s="24" t="s">
        <v>96</v>
      </c>
      <c r="C1329" s="24">
        <v>145</v>
      </c>
    </row>
    <row r="1330" spans="1:3" ht="25.5" x14ac:dyDescent="0.2">
      <c r="A1330" s="26" t="s">
        <v>9</v>
      </c>
      <c r="B1330" s="24" t="s">
        <v>96</v>
      </c>
      <c r="C1330" s="24">
        <v>145</v>
      </c>
    </row>
    <row r="1331" spans="1:3" ht="25.5" x14ac:dyDescent="0.2">
      <c r="A1331" s="26" t="s">
        <v>9</v>
      </c>
      <c r="B1331" s="24" t="s">
        <v>96</v>
      </c>
      <c r="C1331" s="24">
        <v>145</v>
      </c>
    </row>
    <row r="1332" spans="1:3" ht="25.5" x14ac:dyDescent="0.2">
      <c r="A1332" s="26" t="s">
        <v>9</v>
      </c>
      <c r="B1332" s="24" t="s">
        <v>96</v>
      </c>
      <c r="C1332" s="24">
        <v>145</v>
      </c>
    </row>
    <row r="1333" spans="1:3" ht="25.5" x14ac:dyDescent="0.2">
      <c r="A1333" s="26" t="s">
        <v>9</v>
      </c>
      <c r="B1333" s="24" t="s">
        <v>96</v>
      </c>
      <c r="C1333" s="24">
        <v>145</v>
      </c>
    </row>
    <row r="1334" spans="1:3" ht="25.5" x14ac:dyDescent="0.2">
      <c r="A1334" s="26" t="s">
        <v>9</v>
      </c>
      <c r="B1334" s="24" t="s">
        <v>96</v>
      </c>
      <c r="C1334" s="24">
        <v>145</v>
      </c>
    </row>
    <row r="1335" spans="1:3" ht="25.5" x14ac:dyDescent="0.2">
      <c r="A1335" s="26" t="s">
        <v>9</v>
      </c>
      <c r="B1335" s="24" t="s">
        <v>96</v>
      </c>
      <c r="C1335" s="24">
        <v>145</v>
      </c>
    </row>
    <row r="1336" spans="1:3" ht="25.5" x14ac:dyDescent="0.2">
      <c r="A1336" s="26" t="s">
        <v>9</v>
      </c>
      <c r="B1336" s="24" t="s">
        <v>96</v>
      </c>
      <c r="C1336" s="24">
        <v>145</v>
      </c>
    </row>
    <row r="1337" spans="1:3" ht="25.5" x14ac:dyDescent="0.2">
      <c r="A1337" s="26" t="s">
        <v>9</v>
      </c>
      <c r="B1337" s="24" t="s">
        <v>96</v>
      </c>
      <c r="C1337" s="24">
        <v>145</v>
      </c>
    </row>
    <row r="1338" spans="1:3" ht="25.5" x14ac:dyDescent="0.2">
      <c r="A1338" s="26" t="s">
        <v>9</v>
      </c>
      <c r="B1338" s="24" t="s">
        <v>96</v>
      </c>
      <c r="C1338" s="24">
        <v>145</v>
      </c>
    </row>
    <row r="1339" spans="1:3" ht="25.5" x14ac:dyDescent="0.2">
      <c r="A1339" s="26" t="s">
        <v>9</v>
      </c>
      <c r="B1339" s="24" t="s">
        <v>96</v>
      </c>
      <c r="C1339" s="24">
        <v>145</v>
      </c>
    </row>
    <row r="1340" spans="1:3" ht="25.5" x14ac:dyDescent="0.2">
      <c r="A1340" s="26" t="s">
        <v>9</v>
      </c>
      <c r="B1340" s="24" t="s">
        <v>96</v>
      </c>
      <c r="C1340" s="24">
        <v>145</v>
      </c>
    </row>
    <row r="1341" spans="1:3" ht="25.5" x14ac:dyDescent="0.2">
      <c r="A1341" s="26" t="s">
        <v>9</v>
      </c>
      <c r="B1341" s="24" t="s">
        <v>96</v>
      </c>
      <c r="C1341" s="24">
        <v>145</v>
      </c>
    </row>
    <row r="1342" spans="1:3" ht="25.5" x14ac:dyDescent="0.2">
      <c r="A1342" s="26" t="s">
        <v>9</v>
      </c>
      <c r="B1342" s="24" t="s">
        <v>96</v>
      </c>
      <c r="C1342" s="24">
        <v>145</v>
      </c>
    </row>
    <row r="1343" spans="1:3" ht="25.5" x14ac:dyDescent="0.2">
      <c r="A1343" s="26" t="s">
        <v>9</v>
      </c>
      <c r="B1343" s="24" t="s">
        <v>96</v>
      </c>
      <c r="C1343" s="24">
        <v>145</v>
      </c>
    </row>
    <row r="1344" spans="1:3" ht="25.5" x14ac:dyDescent="0.2">
      <c r="A1344" s="26" t="s">
        <v>9</v>
      </c>
      <c r="B1344" s="24" t="s">
        <v>96</v>
      </c>
      <c r="C1344" s="24">
        <v>145</v>
      </c>
    </row>
    <row r="1345" spans="1:3" ht="25.5" x14ac:dyDescent="0.2">
      <c r="A1345" s="26" t="s">
        <v>9</v>
      </c>
      <c r="B1345" s="24" t="s">
        <v>96</v>
      </c>
      <c r="C1345" s="24">
        <v>145</v>
      </c>
    </row>
    <row r="1346" spans="1:3" ht="25.5" x14ac:dyDescent="0.2">
      <c r="A1346" s="26" t="s">
        <v>9</v>
      </c>
      <c r="B1346" s="24" t="s">
        <v>96</v>
      </c>
      <c r="C1346" s="24">
        <v>145</v>
      </c>
    </row>
    <row r="1347" spans="1:3" ht="25.5" x14ac:dyDescent="0.2">
      <c r="A1347" s="26" t="s">
        <v>9</v>
      </c>
      <c r="B1347" s="24" t="s">
        <v>96</v>
      </c>
      <c r="C1347" s="24">
        <v>145</v>
      </c>
    </row>
    <row r="1348" spans="1:3" ht="25.5" x14ac:dyDescent="0.2">
      <c r="A1348" s="26" t="s">
        <v>9</v>
      </c>
      <c r="B1348" s="24" t="s">
        <v>96</v>
      </c>
      <c r="C1348" s="24">
        <v>145</v>
      </c>
    </row>
    <row r="1349" spans="1:3" ht="25.5" x14ac:dyDescent="0.2">
      <c r="A1349" s="26" t="s">
        <v>9</v>
      </c>
      <c r="B1349" s="24" t="s">
        <v>96</v>
      </c>
      <c r="C1349" s="24">
        <v>145</v>
      </c>
    </row>
    <row r="1350" spans="1:3" ht="25.5" x14ac:dyDescent="0.2">
      <c r="A1350" s="26" t="s">
        <v>9</v>
      </c>
      <c r="B1350" s="24" t="s">
        <v>96</v>
      </c>
      <c r="C1350" s="24">
        <v>145</v>
      </c>
    </row>
    <row r="1351" spans="1:3" ht="25.5" x14ac:dyDescent="0.2">
      <c r="A1351" s="26" t="s">
        <v>9</v>
      </c>
      <c r="B1351" s="24" t="s">
        <v>96</v>
      </c>
      <c r="C1351" s="24">
        <v>145</v>
      </c>
    </row>
    <row r="1352" spans="1:3" ht="25.5" x14ac:dyDescent="0.2">
      <c r="A1352" s="26" t="s">
        <v>9</v>
      </c>
      <c r="B1352" s="24" t="s">
        <v>96</v>
      </c>
      <c r="C1352" s="24">
        <v>145</v>
      </c>
    </row>
    <row r="1353" spans="1:3" ht="25.5" x14ac:dyDescent="0.2">
      <c r="A1353" s="26" t="s">
        <v>9</v>
      </c>
      <c r="B1353" s="24" t="s">
        <v>96</v>
      </c>
      <c r="C1353" s="24">
        <v>145</v>
      </c>
    </row>
    <row r="1354" spans="1:3" ht="25.5" x14ac:dyDescent="0.2">
      <c r="A1354" s="26" t="s">
        <v>9</v>
      </c>
      <c r="B1354" s="24" t="s">
        <v>96</v>
      </c>
      <c r="C1354" s="24">
        <v>145</v>
      </c>
    </row>
    <row r="1355" spans="1:3" ht="25.5" x14ac:dyDescent="0.2">
      <c r="A1355" s="26" t="s">
        <v>9</v>
      </c>
      <c r="B1355" s="24" t="s">
        <v>96</v>
      </c>
      <c r="C1355" s="24">
        <v>145</v>
      </c>
    </row>
    <row r="1356" spans="1:3" ht="25.5" x14ac:dyDescent="0.2">
      <c r="A1356" s="26" t="s">
        <v>9</v>
      </c>
      <c r="B1356" s="24" t="s">
        <v>96</v>
      </c>
      <c r="C1356" s="24">
        <v>145</v>
      </c>
    </row>
    <row r="1357" spans="1:3" ht="25.5" x14ac:dyDescent="0.2">
      <c r="A1357" s="26" t="s">
        <v>9</v>
      </c>
      <c r="B1357" s="24" t="s">
        <v>96</v>
      </c>
      <c r="C1357" s="24">
        <v>145</v>
      </c>
    </row>
    <row r="1358" spans="1:3" ht="25.5" x14ac:dyDescent="0.2">
      <c r="A1358" s="26" t="s">
        <v>9</v>
      </c>
      <c r="B1358" s="24" t="s">
        <v>96</v>
      </c>
      <c r="C1358" s="24">
        <v>145</v>
      </c>
    </row>
    <row r="1359" spans="1:3" ht="25.5" x14ac:dyDescent="0.2">
      <c r="A1359" s="26" t="s">
        <v>9</v>
      </c>
      <c r="B1359" s="24" t="s">
        <v>96</v>
      </c>
      <c r="C1359" s="24">
        <v>145</v>
      </c>
    </row>
    <row r="1360" spans="1:3" ht="25.5" x14ac:dyDescent="0.2">
      <c r="A1360" s="26" t="s">
        <v>9</v>
      </c>
      <c r="B1360" s="24" t="s">
        <v>96</v>
      </c>
      <c r="C1360" s="24">
        <v>145</v>
      </c>
    </row>
    <row r="1361" spans="1:3" ht="25.5" x14ac:dyDescent="0.2">
      <c r="A1361" s="26" t="s">
        <v>9</v>
      </c>
      <c r="B1361" s="24" t="s">
        <v>96</v>
      </c>
      <c r="C1361" s="24">
        <v>145</v>
      </c>
    </row>
    <row r="1362" spans="1:3" ht="25.5" x14ac:dyDescent="0.2">
      <c r="A1362" s="26" t="s">
        <v>9</v>
      </c>
      <c r="B1362" s="24" t="s">
        <v>96</v>
      </c>
      <c r="C1362" s="24">
        <v>145</v>
      </c>
    </row>
    <row r="1363" spans="1:3" ht="25.5" x14ac:dyDescent="0.2">
      <c r="A1363" s="26" t="s">
        <v>9</v>
      </c>
      <c r="B1363" s="24" t="s">
        <v>96</v>
      </c>
      <c r="C1363" s="24">
        <v>145</v>
      </c>
    </row>
    <row r="1364" spans="1:3" ht="25.5" x14ac:dyDescent="0.2">
      <c r="A1364" s="26" t="s">
        <v>9</v>
      </c>
      <c r="B1364" s="24" t="s">
        <v>96</v>
      </c>
      <c r="C1364" s="24">
        <v>145</v>
      </c>
    </row>
    <row r="1365" spans="1:3" ht="25.5" x14ac:dyDescent="0.2">
      <c r="A1365" s="26" t="s">
        <v>9</v>
      </c>
      <c r="B1365" s="24" t="s">
        <v>96</v>
      </c>
      <c r="C1365" s="24">
        <v>145</v>
      </c>
    </row>
    <row r="1366" spans="1:3" ht="25.5" x14ac:dyDescent="0.2">
      <c r="A1366" s="26" t="s">
        <v>9</v>
      </c>
      <c r="B1366" s="24" t="s">
        <v>96</v>
      </c>
      <c r="C1366" s="24">
        <v>145</v>
      </c>
    </row>
    <row r="1367" spans="1:3" ht="25.5" x14ac:dyDescent="0.2">
      <c r="A1367" s="26" t="s">
        <v>9</v>
      </c>
      <c r="B1367" s="24" t="s">
        <v>96</v>
      </c>
      <c r="C1367" s="24">
        <v>145</v>
      </c>
    </row>
    <row r="1368" spans="1:3" ht="25.5" x14ac:dyDescent="0.2">
      <c r="A1368" s="26" t="s">
        <v>9</v>
      </c>
      <c r="B1368" s="24" t="s">
        <v>96</v>
      </c>
      <c r="C1368" s="24">
        <v>145</v>
      </c>
    </row>
    <row r="1369" spans="1:3" ht="25.5" x14ac:dyDescent="0.2">
      <c r="A1369" s="26" t="s">
        <v>9</v>
      </c>
      <c r="B1369" s="24" t="s">
        <v>96</v>
      </c>
      <c r="C1369" s="24">
        <v>145</v>
      </c>
    </row>
    <row r="1370" spans="1:3" ht="25.5" x14ac:dyDescent="0.2">
      <c r="A1370" s="26" t="s">
        <v>9</v>
      </c>
      <c r="B1370" s="24" t="s">
        <v>96</v>
      </c>
      <c r="C1370" s="24">
        <v>145</v>
      </c>
    </row>
    <row r="1371" spans="1:3" ht="25.5" x14ac:dyDescent="0.2">
      <c r="A1371" s="26" t="s">
        <v>9</v>
      </c>
      <c r="B1371" s="24" t="s">
        <v>96</v>
      </c>
      <c r="C1371" s="24">
        <v>145</v>
      </c>
    </row>
    <row r="1372" spans="1:3" ht="25.5" x14ac:dyDescent="0.2">
      <c r="A1372" s="26" t="s">
        <v>9</v>
      </c>
      <c r="B1372" s="24" t="s">
        <v>96</v>
      </c>
      <c r="C1372" s="24">
        <v>145</v>
      </c>
    </row>
    <row r="1373" spans="1:3" ht="25.5" x14ac:dyDescent="0.2">
      <c r="A1373" s="26" t="s">
        <v>9</v>
      </c>
      <c r="B1373" s="24" t="s">
        <v>96</v>
      </c>
      <c r="C1373" s="24">
        <v>145</v>
      </c>
    </row>
    <row r="1374" spans="1:3" ht="25.5" x14ac:dyDescent="0.2">
      <c r="A1374" s="26" t="s">
        <v>9</v>
      </c>
      <c r="B1374" s="24" t="s">
        <v>96</v>
      </c>
      <c r="C1374" s="24">
        <v>145</v>
      </c>
    </row>
    <row r="1375" spans="1:3" ht="25.5" x14ac:dyDescent="0.2">
      <c r="A1375" s="26" t="s">
        <v>9</v>
      </c>
      <c r="B1375" s="24" t="s">
        <v>96</v>
      </c>
      <c r="C1375" s="24">
        <v>145</v>
      </c>
    </row>
    <row r="1376" spans="1:3" ht="25.5" x14ac:dyDescent="0.2">
      <c r="A1376" s="26" t="s">
        <v>9</v>
      </c>
      <c r="B1376" s="24" t="s">
        <v>96</v>
      </c>
      <c r="C1376" s="24">
        <v>145</v>
      </c>
    </row>
    <row r="1377" spans="1:3" ht="25.5" x14ac:dyDescent="0.2">
      <c r="A1377" s="26" t="s">
        <v>9</v>
      </c>
      <c r="B1377" s="24" t="s">
        <v>96</v>
      </c>
      <c r="C1377" s="24">
        <v>145</v>
      </c>
    </row>
    <row r="1378" spans="1:3" ht="25.5" x14ac:dyDescent="0.2">
      <c r="A1378" s="26" t="s">
        <v>9</v>
      </c>
      <c r="B1378" s="24" t="s">
        <v>96</v>
      </c>
      <c r="C1378" s="24">
        <v>145</v>
      </c>
    </row>
    <row r="1379" spans="1:3" ht="25.5" x14ac:dyDescent="0.2">
      <c r="A1379" s="26" t="s">
        <v>9</v>
      </c>
      <c r="B1379" s="24" t="s">
        <v>96</v>
      </c>
      <c r="C1379" s="24">
        <v>145</v>
      </c>
    </row>
    <row r="1380" spans="1:3" ht="25.5" x14ac:dyDescent="0.2">
      <c r="A1380" s="26" t="s">
        <v>9</v>
      </c>
      <c r="B1380" s="24" t="s">
        <v>96</v>
      </c>
      <c r="C1380" s="24">
        <v>145</v>
      </c>
    </row>
    <row r="1381" spans="1:3" ht="25.5" x14ac:dyDescent="0.2">
      <c r="A1381" s="26" t="s">
        <v>9</v>
      </c>
      <c r="B1381" s="24" t="s">
        <v>96</v>
      </c>
      <c r="C1381" s="24">
        <v>145</v>
      </c>
    </row>
    <row r="1382" spans="1:3" ht="25.5" x14ac:dyDescent="0.2">
      <c r="A1382" s="26" t="s">
        <v>9</v>
      </c>
      <c r="B1382" s="24" t="s">
        <v>96</v>
      </c>
      <c r="C1382" s="24">
        <v>145</v>
      </c>
    </row>
    <row r="1383" spans="1:3" ht="25.5" x14ac:dyDescent="0.2">
      <c r="A1383" s="26" t="s">
        <v>9</v>
      </c>
      <c r="B1383" s="24" t="s">
        <v>96</v>
      </c>
      <c r="C1383" s="24">
        <v>145</v>
      </c>
    </row>
    <row r="1384" spans="1:3" ht="25.5" x14ac:dyDescent="0.2">
      <c r="A1384" s="26" t="s">
        <v>9</v>
      </c>
      <c r="B1384" s="24" t="s">
        <v>96</v>
      </c>
      <c r="C1384" s="24">
        <v>145</v>
      </c>
    </row>
    <row r="1385" spans="1:3" ht="25.5" x14ac:dyDescent="0.2">
      <c r="A1385" s="26" t="s">
        <v>9</v>
      </c>
      <c r="B1385" s="24" t="s">
        <v>96</v>
      </c>
      <c r="C1385" s="24">
        <v>145</v>
      </c>
    </row>
    <row r="1386" spans="1:3" ht="25.5" x14ac:dyDescent="0.2">
      <c r="A1386" s="26" t="s">
        <v>9</v>
      </c>
      <c r="B1386" s="24" t="s">
        <v>96</v>
      </c>
      <c r="C1386" s="24">
        <v>145</v>
      </c>
    </row>
    <row r="1387" spans="1:3" ht="25.5" x14ac:dyDescent="0.2">
      <c r="A1387" s="26" t="s">
        <v>9</v>
      </c>
      <c r="B1387" s="24" t="s">
        <v>96</v>
      </c>
      <c r="C1387" s="24">
        <v>145</v>
      </c>
    </row>
    <row r="1388" spans="1:3" ht="25.5" x14ac:dyDescent="0.2">
      <c r="A1388" s="26" t="s">
        <v>9</v>
      </c>
      <c r="B1388" s="24" t="s">
        <v>96</v>
      </c>
      <c r="C1388" s="24">
        <v>145</v>
      </c>
    </row>
    <row r="1389" spans="1:3" ht="25.5" x14ac:dyDescent="0.2">
      <c r="A1389" s="26" t="s">
        <v>9</v>
      </c>
      <c r="B1389" s="24" t="s">
        <v>96</v>
      </c>
      <c r="C1389" s="24">
        <v>145</v>
      </c>
    </row>
    <row r="1390" spans="1:3" ht="25.5" x14ac:dyDescent="0.2">
      <c r="A1390" s="26" t="s">
        <v>9</v>
      </c>
      <c r="B1390" s="24" t="s">
        <v>96</v>
      </c>
      <c r="C1390" s="24">
        <v>145</v>
      </c>
    </row>
    <row r="1391" spans="1:3" ht="25.5" x14ac:dyDescent="0.2">
      <c r="A1391" s="26" t="s">
        <v>9</v>
      </c>
      <c r="B1391" s="24" t="s">
        <v>96</v>
      </c>
      <c r="C1391" s="24">
        <v>145</v>
      </c>
    </row>
    <row r="1392" spans="1:3" ht="25.5" x14ac:dyDescent="0.2">
      <c r="A1392" s="26" t="s">
        <v>9</v>
      </c>
      <c r="B1392" s="24" t="s">
        <v>96</v>
      </c>
      <c r="C1392" s="24">
        <v>145</v>
      </c>
    </row>
    <row r="1393" spans="1:3" ht="25.5" x14ac:dyDescent="0.2">
      <c r="A1393" s="26" t="s">
        <v>9</v>
      </c>
      <c r="B1393" s="24" t="s">
        <v>96</v>
      </c>
      <c r="C1393" s="24">
        <v>145</v>
      </c>
    </row>
    <row r="1394" spans="1:3" ht="25.5" x14ac:dyDescent="0.2">
      <c r="A1394" s="26" t="s">
        <v>9</v>
      </c>
      <c r="B1394" s="24" t="s">
        <v>96</v>
      </c>
      <c r="C1394" s="24">
        <v>145</v>
      </c>
    </row>
    <row r="1395" spans="1:3" ht="25.5" x14ac:dyDescent="0.2">
      <c r="A1395" s="26" t="s">
        <v>9</v>
      </c>
      <c r="B1395" s="24" t="s">
        <v>96</v>
      </c>
      <c r="C1395" s="24">
        <v>145</v>
      </c>
    </row>
    <row r="1396" spans="1:3" ht="25.5" x14ac:dyDescent="0.2">
      <c r="A1396" s="26" t="s">
        <v>9</v>
      </c>
      <c r="B1396" s="24" t="s">
        <v>96</v>
      </c>
      <c r="C1396" s="24">
        <v>145</v>
      </c>
    </row>
    <row r="1397" spans="1:3" ht="25.5" x14ac:dyDescent="0.2">
      <c r="A1397" s="26" t="s">
        <v>9</v>
      </c>
      <c r="B1397" s="24" t="s">
        <v>96</v>
      </c>
      <c r="C1397" s="24">
        <v>145</v>
      </c>
    </row>
    <row r="1398" spans="1:3" ht="25.5" x14ac:dyDescent="0.2">
      <c r="A1398" s="26" t="s">
        <v>9</v>
      </c>
      <c r="B1398" s="24" t="s">
        <v>96</v>
      </c>
      <c r="C1398" s="24">
        <v>145</v>
      </c>
    </row>
    <row r="1399" spans="1:3" ht="25.5" x14ac:dyDescent="0.2">
      <c r="A1399" s="26" t="s">
        <v>9</v>
      </c>
      <c r="B1399" s="24" t="s">
        <v>96</v>
      </c>
      <c r="C1399" s="24">
        <v>145</v>
      </c>
    </row>
    <row r="1400" spans="1:3" ht="25.5" x14ac:dyDescent="0.2">
      <c r="A1400" s="26" t="s">
        <v>9</v>
      </c>
      <c r="B1400" s="24" t="s">
        <v>96</v>
      </c>
      <c r="C1400" s="24">
        <v>145</v>
      </c>
    </row>
    <row r="1401" spans="1:3" ht="25.5" x14ac:dyDescent="0.2">
      <c r="A1401" s="26" t="s">
        <v>9</v>
      </c>
      <c r="B1401" s="24" t="s">
        <v>96</v>
      </c>
      <c r="C1401" s="24">
        <v>145</v>
      </c>
    </row>
    <row r="1402" spans="1:3" ht="25.5" x14ac:dyDescent="0.2">
      <c r="A1402" s="26" t="s">
        <v>9</v>
      </c>
      <c r="B1402" s="24" t="s">
        <v>96</v>
      </c>
      <c r="C1402" s="24">
        <v>145</v>
      </c>
    </row>
    <row r="1403" spans="1:3" ht="25.5" x14ac:dyDescent="0.2">
      <c r="A1403" s="26" t="s">
        <v>9</v>
      </c>
      <c r="B1403" s="24" t="s">
        <v>96</v>
      </c>
      <c r="C1403" s="24">
        <v>145</v>
      </c>
    </row>
    <row r="1404" spans="1:3" ht="25.5" x14ac:dyDescent="0.2">
      <c r="A1404" s="26" t="s">
        <v>9</v>
      </c>
      <c r="B1404" s="24" t="s">
        <v>96</v>
      </c>
      <c r="C1404" s="24">
        <v>145</v>
      </c>
    </row>
    <row r="1405" spans="1:3" ht="25.5" x14ac:dyDescent="0.2">
      <c r="A1405" s="26" t="s">
        <v>9</v>
      </c>
      <c r="B1405" s="24" t="s">
        <v>96</v>
      </c>
      <c r="C1405" s="24">
        <v>145</v>
      </c>
    </row>
    <row r="1406" spans="1:3" ht="25.5" x14ac:dyDescent="0.2">
      <c r="A1406" s="26" t="s">
        <v>9</v>
      </c>
      <c r="B1406" s="24" t="s">
        <v>96</v>
      </c>
      <c r="C1406" s="24">
        <v>145</v>
      </c>
    </row>
    <row r="1407" spans="1:3" ht="25.5" x14ac:dyDescent="0.2">
      <c r="A1407" s="26" t="s">
        <v>9</v>
      </c>
      <c r="B1407" s="24" t="s">
        <v>96</v>
      </c>
      <c r="C1407" s="24">
        <v>145</v>
      </c>
    </row>
    <row r="1408" spans="1:3" ht="25.5" x14ac:dyDescent="0.2">
      <c r="A1408" s="26" t="s">
        <v>9</v>
      </c>
      <c r="B1408" s="24" t="s">
        <v>96</v>
      </c>
      <c r="C1408" s="24">
        <v>145</v>
      </c>
    </row>
    <row r="1409" spans="1:3" ht="25.5" x14ac:dyDescent="0.2">
      <c r="A1409" s="26" t="s">
        <v>9</v>
      </c>
      <c r="B1409" s="24" t="s">
        <v>96</v>
      </c>
      <c r="C1409" s="24">
        <v>145</v>
      </c>
    </row>
    <row r="1410" spans="1:3" ht="25.5" x14ac:dyDescent="0.2">
      <c r="A1410" s="26" t="s">
        <v>9</v>
      </c>
      <c r="B1410" s="24" t="s">
        <v>96</v>
      </c>
      <c r="C1410" s="24">
        <v>145</v>
      </c>
    </row>
    <row r="1411" spans="1:3" ht="25.5" x14ac:dyDescent="0.2">
      <c r="A1411" s="26" t="s">
        <v>9</v>
      </c>
      <c r="B1411" s="24" t="s">
        <v>96</v>
      </c>
      <c r="C1411" s="24">
        <v>145</v>
      </c>
    </row>
    <row r="1412" spans="1:3" ht="25.5" x14ac:dyDescent="0.2">
      <c r="A1412" s="26" t="s">
        <v>9</v>
      </c>
      <c r="B1412" s="24" t="s">
        <v>96</v>
      </c>
      <c r="C1412" s="24">
        <v>145</v>
      </c>
    </row>
    <row r="1413" spans="1:3" ht="25.5" x14ac:dyDescent="0.2">
      <c r="A1413" s="26" t="s">
        <v>9</v>
      </c>
      <c r="B1413" s="24" t="s">
        <v>96</v>
      </c>
      <c r="C1413" s="24">
        <v>145</v>
      </c>
    </row>
    <row r="1414" spans="1:3" ht="25.5" x14ac:dyDescent="0.2">
      <c r="A1414" s="26" t="s">
        <v>9</v>
      </c>
      <c r="B1414" s="24" t="s">
        <v>96</v>
      </c>
      <c r="C1414" s="24">
        <v>145</v>
      </c>
    </row>
    <row r="1415" spans="1:3" ht="25.5" x14ac:dyDescent="0.2">
      <c r="A1415" s="26" t="s">
        <v>9</v>
      </c>
      <c r="B1415" s="24" t="s">
        <v>96</v>
      </c>
      <c r="C1415" s="24">
        <v>145</v>
      </c>
    </row>
    <row r="1416" spans="1:3" ht="25.5" x14ac:dyDescent="0.2">
      <c r="A1416" s="26" t="s">
        <v>9</v>
      </c>
      <c r="B1416" s="24" t="s">
        <v>96</v>
      </c>
      <c r="C1416" s="24">
        <v>145</v>
      </c>
    </row>
    <row r="1417" spans="1:3" ht="25.5" x14ac:dyDescent="0.2">
      <c r="A1417" s="26" t="s">
        <v>9</v>
      </c>
      <c r="B1417" s="24" t="s">
        <v>96</v>
      </c>
      <c r="C1417" s="24">
        <v>145</v>
      </c>
    </row>
    <row r="1418" spans="1:3" ht="25.5" x14ac:dyDescent="0.2">
      <c r="A1418" s="26" t="s">
        <v>9</v>
      </c>
      <c r="B1418" s="24" t="s">
        <v>96</v>
      </c>
      <c r="C1418" s="24">
        <v>145</v>
      </c>
    </row>
    <row r="1419" spans="1:3" ht="25.5" x14ac:dyDescent="0.2">
      <c r="A1419" s="26" t="s">
        <v>9</v>
      </c>
      <c r="B1419" s="24" t="s">
        <v>96</v>
      </c>
      <c r="C1419" s="24">
        <v>145</v>
      </c>
    </row>
    <row r="1420" spans="1:3" ht="25.5" x14ac:dyDescent="0.2">
      <c r="A1420" s="26" t="s">
        <v>9</v>
      </c>
      <c r="B1420" s="24" t="s">
        <v>96</v>
      </c>
      <c r="C1420" s="24">
        <v>145</v>
      </c>
    </row>
    <row r="1421" spans="1:3" ht="25.5" x14ac:dyDescent="0.2">
      <c r="A1421" s="26" t="s">
        <v>9</v>
      </c>
      <c r="B1421" s="24" t="s">
        <v>96</v>
      </c>
      <c r="C1421" s="24">
        <v>145</v>
      </c>
    </row>
    <row r="1422" spans="1:3" ht="25.5" x14ac:dyDescent="0.2">
      <c r="A1422" s="26" t="s">
        <v>9</v>
      </c>
      <c r="B1422" s="24" t="s">
        <v>96</v>
      </c>
      <c r="C1422" s="24">
        <v>145</v>
      </c>
    </row>
    <row r="1423" spans="1:3" ht="25.5" x14ac:dyDescent="0.2">
      <c r="A1423" s="26" t="s">
        <v>9</v>
      </c>
      <c r="B1423" s="24" t="s">
        <v>96</v>
      </c>
      <c r="C1423" s="24">
        <v>145</v>
      </c>
    </row>
    <row r="1424" spans="1:3" ht="25.5" x14ac:dyDescent="0.2">
      <c r="A1424" s="26" t="s">
        <v>9</v>
      </c>
      <c r="B1424" s="24" t="s">
        <v>96</v>
      </c>
      <c r="C1424" s="24">
        <v>145</v>
      </c>
    </row>
    <row r="1425" spans="1:3" ht="25.5" x14ac:dyDescent="0.2">
      <c r="A1425" s="26" t="s">
        <v>9</v>
      </c>
      <c r="B1425" s="24" t="s">
        <v>96</v>
      </c>
      <c r="C1425" s="24">
        <v>145</v>
      </c>
    </row>
    <row r="1426" spans="1:3" ht="25.5" x14ac:dyDescent="0.2">
      <c r="A1426" s="26" t="s">
        <v>9</v>
      </c>
      <c r="B1426" s="24" t="s">
        <v>96</v>
      </c>
      <c r="C1426" s="24">
        <v>145</v>
      </c>
    </row>
    <row r="1427" spans="1:3" ht="25.5" x14ac:dyDescent="0.2">
      <c r="A1427" s="26" t="s">
        <v>9</v>
      </c>
      <c r="B1427" s="24" t="s">
        <v>96</v>
      </c>
      <c r="C1427" s="24">
        <v>145</v>
      </c>
    </row>
    <row r="1428" spans="1:3" ht="25.5" x14ac:dyDescent="0.2">
      <c r="A1428" s="26" t="s">
        <v>9</v>
      </c>
      <c r="B1428" s="24" t="s">
        <v>96</v>
      </c>
      <c r="C1428" s="24">
        <v>145</v>
      </c>
    </row>
    <row r="1429" spans="1:3" ht="25.5" x14ac:dyDescent="0.2">
      <c r="A1429" s="26" t="s">
        <v>9</v>
      </c>
      <c r="B1429" s="24" t="s">
        <v>96</v>
      </c>
      <c r="C1429" s="24">
        <v>145</v>
      </c>
    </row>
    <row r="1430" spans="1:3" ht="25.5" x14ac:dyDescent="0.2">
      <c r="A1430" s="26" t="s">
        <v>9</v>
      </c>
      <c r="B1430" s="24" t="s">
        <v>96</v>
      </c>
      <c r="C1430" s="24">
        <v>145</v>
      </c>
    </row>
    <row r="1431" spans="1:3" ht="25.5" x14ac:dyDescent="0.2">
      <c r="A1431" s="26" t="s">
        <v>9</v>
      </c>
      <c r="B1431" s="24" t="s">
        <v>96</v>
      </c>
      <c r="C1431" s="24">
        <v>145</v>
      </c>
    </row>
    <row r="1432" spans="1:3" ht="25.5" x14ac:dyDescent="0.2">
      <c r="A1432" s="26" t="s">
        <v>9</v>
      </c>
      <c r="B1432" s="24" t="s">
        <v>96</v>
      </c>
      <c r="C1432" s="24">
        <v>145</v>
      </c>
    </row>
    <row r="1433" spans="1:3" ht="25.5" x14ac:dyDescent="0.2">
      <c r="A1433" s="26" t="s">
        <v>9</v>
      </c>
      <c r="B1433" s="24" t="s">
        <v>96</v>
      </c>
      <c r="C1433" s="24">
        <v>145</v>
      </c>
    </row>
    <row r="1434" spans="1:3" ht="25.5" x14ac:dyDescent="0.2">
      <c r="A1434" s="26" t="s">
        <v>9</v>
      </c>
      <c r="B1434" s="24" t="s">
        <v>96</v>
      </c>
      <c r="C1434" s="24">
        <v>145</v>
      </c>
    </row>
    <row r="1435" spans="1:3" ht="25.5" x14ac:dyDescent="0.2">
      <c r="A1435" s="26" t="s">
        <v>9</v>
      </c>
      <c r="B1435" s="24" t="s">
        <v>96</v>
      </c>
      <c r="C1435" s="24">
        <v>145</v>
      </c>
    </row>
    <row r="1436" spans="1:3" ht="25.5" x14ac:dyDescent="0.2">
      <c r="A1436" s="26" t="s">
        <v>9</v>
      </c>
      <c r="B1436" s="24" t="s">
        <v>96</v>
      </c>
      <c r="C1436" s="24">
        <v>145</v>
      </c>
    </row>
    <row r="1437" spans="1:3" ht="25.5" x14ac:dyDescent="0.2">
      <c r="A1437" s="26" t="s">
        <v>9</v>
      </c>
      <c r="B1437" s="24" t="s">
        <v>96</v>
      </c>
      <c r="C1437" s="24">
        <v>145</v>
      </c>
    </row>
    <row r="1438" spans="1:3" ht="25.5" x14ac:dyDescent="0.2">
      <c r="A1438" s="26" t="s">
        <v>9</v>
      </c>
      <c r="B1438" s="24" t="s">
        <v>96</v>
      </c>
      <c r="C1438" s="24">
        <v>145</v>
      </c>
    </row>
    <row r="1439" spans="1:3" ht="25.5" x14ac:dyDescent="0.2">
      <c r="A1439" s="26" t="s">
        <v>9</v>
      </c>
      <c r="B1439" s="24" t="s">
        <v>96</v>
      </c>
      <c r="C1439" s="24">
        <v>145</v>
      </c>
    </row>
    <row r="1440" spans="1:3" ht="25.5" x14ac:dyDescent="0.2">
      <c r="A1440" s="26" t="s">
        <v>9</v>
      </c>
      <c r="B1440" s="24" t="s">
        <v>96</v>
      </c>
      <c r="C1440" s="24">
        <v>145</v>
      </c>
    </row>
    <row r="1441" spans="1:3" ht="25.5" x14ac:dyDescent="0.2">
      <c r="A1441" s="26" t="s">
        <v>9</v>
      </c>
      <c r="B1441" s="24" t="s">
        <v>96</v>
      </c>
      <c r="C1441" s="24">
        <v>145</v>
      </c>
    </row>
    <row r="1442" spans="1:3" ht="25.5" x14ac:dyDescent="0.2">
      <c r="A1442" s="26" t="s">
        <v>9</v>
      </c>
      <c r="B1442" s="24" t="s">
        <v>96</v>
      </c>
      <c r="C1442" s="24">
        <v>145</v>
      </c>
    </row>
    <row r="1443" spans="1:3" x14ac:dyDescent="0.2">
      <c r="A1443" s="26" t="s">
        <v>9</v>
      </c>
      <c r="B1443" s="24" t="s">
        <v>97</v>
      </c>
      <c r="C1443" s="24">
        <v>1100</v>
      </c>
    </row>
    <row r="1444" spans="1:3" x14ac:dyDescent="0.2">
      <c r="A1444" s="26" t="s">
        <v>9</v>
      </c>
      <c r="B1444" s="24" t="s">
        <v>97</v>
      </c>
      <c r="C1444" s="24">
        <v>1100</v>
      </c>
    </row>
    <row r="1445" spans="1:3" x14ac:dyDescent="0.2">
      <c r="A1445" s="26" t="s">
        <v>9</v>
      </c>
      <c r="B1445" s="24" t="s">
        <v>97</v>
      </c>
      <c r="C1445" s="24">
        <v>1100</v>
      </c>
    </row>
    <row r="1446" spans="1:3" x14ac:dyDescent="0.2">
      <c r="A1446" s="26" t="s">
        <v>9</v>
      </c>
      <c r="B1446" s="24" t="s">
        <v>97</v>
      </c>
      <c r="C1446" s="24">
        <v>1100</v>
      </c>
    </row>
    <row r="1447" spans="1:3" x14ac:dyDescent="0.2">
      <c r="A1447" s="26" t="s">
        <v>9</v>
      </c>
      <c r="B1447" s="24" t="s">
        <v>97</v>
      </c>
      <c r="C1447" s="24">
        <v>1100</v>
      </c>
    </row>
    <row r="1448" spans="1:3" x14ac:dyDescent="0.2">
      <c r="A1448" s="26" t="s">
        <v>9</v>
      </c>
      <c r="B1448" s="24" t="s">
        <v>97</v>
      </c>
      <c r="C1448" s="24">
        <v>1100</v>
      </c>
    </row>
    <row r="1449" spans="1:3" x14ac:dyDescent="0.2">
      <c r="A1449" s="26" t="s">
        <v>9</v>
      </c>
      <c r="B1449" s="24" t="s">
        <v>97</v>
      </c>
      <c r="C1449" s="24">
        <v>1100</v>
      </c>
    </row>
    <row r="1450" spans="1:3" x14ac:dyDescent="0.2">
      <c r="A1450" s="26" t="s">
        <v>9</v>
      </c>
      <c r="B1450" s="24" t="s">
        <v>97</v>
      </c>
      <c r="C1450" s="24">
        <v>1100</v>
      </c>
    </row>
    <row r="1451" spans="1:3" x14ac:dyDescent="0.2">
      <c r="A1451" s="26" t="s">
        <v>9</v>
      </c>
      <c r="B1451" s="24" t="s">
        <v>97</v>
      </c>
      <c r="C1451" s="24">
        <v>1100</v>
      </c>
    </row>
    <row r="1452" spans="1:3" x14ac:dyDescent="0.2">
      <c r="A1452" s="26" t="s">
        <v>9</v>
      </c>
      <c r="B1452" s="24" t="s">
        <v>97</v>
      </c>
      <c r="C1452" s="24">
        <v>1100</v>
      </c>
    </row>
    <row r="1453" spans="1:3" x14ac:dyDescent="0.2">
      <c r="A1453" s="26" t="s">
        <v>9</v>
      </c>
      <c r="B1453" s="24" t="s">
        <v>97</v>
      </c>
      <c r="C1453" s="24">
        <v>1100</v>
      </c>
    </row>
    <row r="1454" spans="1:3" x14ac:dyDescent="0.2">
      <c r="A1454" s="26" t="s">
        <v>9</v>
      </c>
      <c r="B1454" s="24" t="s">
        <v>97</v>
      </c>
      <c r="C1454" s="24">
        <v>1100</v>
      </c>
    </row>
    <row r="1455" spans="1:3" x14ac:dyDescent="0.2">
      <c r="A1455" s="26" t="s">
        <v>9</v>
      </c>
      <c r="B1455" s="24" t="s">
        <v>97</v>
      </c>
      <c r="C1455" s="24">
        <v>1100</v>
      </c>
    </row>
    <row r="1456" spans="1:3" x14ac:dyDescent="0.2">
      <c r="A1456" s="26" t="s">
        <v>9</v>
      </c>
      <c r="B1456" s="24" t="s">
        <v>97</v>
      </c>
      <c r="C1456" s="24">
        <v>1100</v>
      </c>
    </row>
    <row r="1457" spans="1:3" x14ac:dyDescent="0.2">
      <c r="A1457" s="26" t="s">
        <v>9</v>
      </c>
      <c r="B1457" s="24" t="s">
        <v>97</v>
      </c>
      <c r="C1457" s="24">
        <v>1100</v>
      </c>
    </row>
    <row r="1458" spans="1:3" x14ac:dyDescent="0.2">
      <c r="A1458" s="26" t="s">
        <v>9</v>
      </c>
      <c r="B1458" s="24" t="s">
        <v>97</v>
      </c>
      <c r="C1458" s="24">
        <v>1100</v>
      </c>
    </row>
    <row r="1459" spans="1:3" x14ac:dyDescent="0.2">
      <c r="A1459" s="26" t="s">
        <v>9</v>
      </c>
      <c r="B1459" s="24" t="s">
        <v>97</v>
      </c>
      <c r="C1459" s="24">
        <v>1100</v>
      </c>
    </row>
    <row r="1460" spans="1:3" x14ac:dyDescent="0.2">
      <c r="A1460" s="26" t="s">
        <v>9</v>
      </c>
      <c r="B1460" s="24" t="s">
        <v>98</v>
      </c>
      <c r="C1460" s="24">
        <v>812</v>
      </c>
    </row>
    <row r="1461" spans="1:3" x14ac:dyDescent="0.2">
      <c r="A1461" s="26" t="s">
        <v>9</v>
      </c>
      <c r="B1461" s="24" t="s">
        <v>99</v>
      </c>
      <c r="C1461" s="24">
        <v>812</v>
      </c>
    </row>
    <row r="1462" spans="1:3" ht="25.5" x14ac:dyDescent="0.2">
      <c r="A1462" s="26" t="s">
        <v>9</v>
      </c>
      <c r="B1462" s="24" t="s">
        <v>56</v>
      </c>
      <c r="C1462" s="24">
        <v>5940</v>
      </c>
    </row>
    <row r="1463" spans="1:3" ht="25.5" x14ac:dyDescent="0.2">
      <c r="A1463" s="26" t="s">
        <v>9</v>
      </c>
      <c r="B1463" s="24" t="s">
        <v>56</v>
      </c>
      <c r="C1463" s="24">
        <v>5940</v>
      </c>
    </row>
    <row r="1464" spans="1:3" ht="25.5" x14ac:dyDescent="0.2">
      <c r="A1464" s="26" t="s">
        <v>9</v>
      </c>
      <c r="B1464" s="24" t="s">
        <v>56</v>
      </c>
      <c r="C1464" s="24">
        <v>5940</v>
      </c>
    </row>
    <row r="1465" spans="1:3" ht="25.5" x14ac:dyDescent="0.2">
      <c r="A1465" s="26" t="s">
        <v>9</v>
      </c>
      <c r="B1465" s="24" t="s">
        <v>56</v>
      </c>
      <c r="C1465" s="24">
        <v>5940</v>
      </c>
    </row>
    <row r="1466" spans="1:3" ht="25.5" x14ac:dyDescent="0.2">
      <c r="A1466" s="26" t="s">
        <v>9</v>
      </c>
      <c r="B1466" s="24" t="s">
        <v>56</v>
      </c>
      <c r="C1466" s="24">
        <v>5940</v>
      </c>
    </row>
    <row r="1467" spans="1:3" ht="25.5" x14ac:dyDescent="0.2">
      <c r="A1467" s="26" t="s">
        <v>9</v>
      </c>
      <c r="B1467" s="24" t="s">
        <v>56</v>
      </c>
      <c r="C1467" s="24">
        <v>5940</v>
      </c>
    </row>
    <row r="1468" spans="1:3" ht="25.5" x14ac:dyDescent="0.2">
      <c r="A1468" s="26" t="s">
        <v>9</v>
      </c>
      <c r="B1468" s="24" t="s">
        <v>56</v>
      </c>
      <c r="C1468" s="24">
        <v>5940</v>
      </c>
    </row>
    <row r="1469" spans="1:3" ht="25.5" x14ac:dyDescent="0.2">
      <c r="A1469" s="26" t="s">
        <v>9</v>
      </c>
      <c r="B1469" s="24" t="s">
        <v>56</v>
      </c>
      <c r="C1469" s="24">
        <v>5940</v>
      </c>
    </row>
    <row r="1470" spans="1:3" ht="25.5" x14ac:dyDescent="0.2">
      <c r="A1470" s="26" t="s">
        <v>9</v>
      </c>
      <c r="B1470" s="24" t="s">
        <v>56</v>
      </c>
      <c r="C1470" s="24">
        <v>5940</v>
      </c>
    </row>
    <row r="1471" spans="1:3" ht="25.5" x14ac:dyDescent="0.2">
      <c r="A1471" s="26" t="s">
        <v>9</v>
      </c>
      <c r="B1471" s="24" t="s">
        <v>56</v>
      </c>
      <c r="C1471" s="24">
        <v>5940</v>
      </c>
    </row>
    <row r="1472" spans="1:3" ht="25.5" x14ac:dyDescent="0.2">
      <c r="A1472" s="26" t="s">
        <v>9</v>
      </c>
      <c r="B1472" s="24" t="s">
        <v>100</v>
      </c>
      <c r="C1472" s="24">
        <v>8120</v>
      </c>
    </row>
    <row r="1473" spans="1:3" ht="25.5" x14ac:dyDescent="0.2">
      <c r="A1473" s="26" t="s">
        <v>9</v>
      </c>
      <c r="B1473" s="24" t="s">
        <v>100</v>
      </c>
      <c r="C1473" s="24">
        <v>8120</v>
      </c>
    </row>
    <row r="1474" spans="1:3" ht="51" x14ac:dyDescent="0.2">
      <c r="A1474" s="26" t="s">
        <v>9</v>
      </c>
      <c r="B1474" s="24" t="s">
        <v>190</v>
      </c>
      <c r="C1474" s="24">
        <v>5340</v>
      </c>
    </row>
    <row r="1475" spans="1:3" ht="51" x14ac:dyDescent="0.2">
      <c r="A1475" s="26" t="s">
        <v>9</v>
      </c>
      <c r="B1475" s="24" t="s">
        <v>101</v>
      </c>
      <c r="C1475" s="24">
        <v>5340</v>
      </c>
    </row>
    <row r="1476" spans="1:3" ht="51" x14ac:dyDescent="0.2">
      <c r="A1476" s="26" t="s">
        <v>9</v>
      </c>
      <c r="B1476" s="24" t="s">
        <v>101</v>
      </c>
      <c r="C1476" s="24">
        <v>5340</v>
      </c>
    </row>
    <row r="1477" spans="1:3" ht="51" x14ac:dyDescent="0.2">
      <c r="A1477" s="26" t="s">
        <v>9</v>
      </c>
      <c r="B1477" s="24" t="s">
        <v>101</v>
      </c>
      <c r="C1477" s="24">
        <v>5340.01</v>
      </c>
    </row>
    <row r="1478" spans="1:3" ht="25.5" x14ac:dyDescent="0.2">
      <c r="A1478" s="26" t="s">
        <v>9</v>
      </c>
      <c r="B1478" s="24" t="s">
        <v>102</v>
      </c>
      <c r="C1478" s="24">
        <v>5420</v>
      </c>
    </row>
    <row r="1479" spans="1:3" ht="25.5" x14ac:dyDescent="0.2">
      <c r="A1479" s="26" t="s">
        <v>9</v>
      </c>
      <c r="B1479" s="24" t="s">
        <v>102</v>
      </c>
      <c r="C1479" s="24">
        <v>5419.99</v>
      </c>
    </row>
    <row r="1480" spans="1:3" ht="25.5" x14ac:dyDescent="0.2">
      <c r="A1480" s="26" t="s">
        <v>9</v>
      </c>
      <c r="B1480" s="24" t="s">
        <v>103</v>
      </c>
      <c r="C1480" s="24">
        <v>5890</v>
      </c>
    </row>
    <row r="1481" spans="1:3" ht="25.5" x14ac:dyDescent="0.2">
      <c r="A1481" s="26" t="s">
        <v>9</v>
      </c>
      <c r="B1481" s="24" t="s">
        <v>103</v>
      </c>
      <c r="C1481" s="24">
        <v>5890</v>
      </c>
    </row>
    <row r="1482" spans="1:3" ht="25.5" x14ac:dyDescent="0.2">
      <c r="A1482" s="26" t="s">
        <v>9</v>
      </c>
      <c r="B1482" s="24" t="s">
        <v>103</v>
      </c>
      <c r="C1482" s="24">
        <v>5890</v>
      </c>
    </row>
    <row r="1483" spans="1:3" ht="25.5" x14ac:dyDescent="0.2">
      <c r="A1483" s="26" t="s">
        <v>9</v>
      </c>
      <c r="B1483" s="24" t="s">
        <v>103</v>
      </c>
      <c r="C1483" s="24">
        <v>5890</v>
      </c>
    </row>
    <row r="1484" spans="1:3" ht="25.5" x14ac:dyDescent="0.2">
      <c r="A1484" s="26" t="s">
        <v>9</v>
      </c>
      <c r="B1484" s="24" t="s">
        <v>104</v>
      </c>
      <c r="C1484" s="24">
        <v>10210</v>
      </c>
    </row>
    <row r="1485" spans="1:3" ht="25.5" x14ac:dyDescent="0.2">
      <c r="A1485" s="26" t="s">
        <v>9</v>
      </c>
      <c r="B1485" s="24" t="s">
        <v>104</v>
      </c>
      <c r="C1485" s="24">
        <v>10210</v>
      </c>
    </row>
    <row r="1486" spans="1:3" ht="25.5" x14ac:dyDescent="0.2">
      <c r="A1486" s="26" t="s">
        <v>9</v>
      </c>
      <c r="B1486" s="24" t="s">
        <v>105</v>
      </c>
      <c r="C1486" s="24">
        <v>99085</v>
      </c>
    </row>
    <row r="1487" spans="1:3" ht="25.5" x14ac:dyDescent="0.2">
      <c r="A1487" s="26" t="s">
        <v>9</v>
      </c>
      <c r="B1487" s="24" t="s">
        <v>105</v>
      </c>
      <c r="C1487" s="24">
        <v>99085</v>
      </c>
    </row>
    <row r="1488" spans="1:3" x14ac:dyDescent="0.2">
      <c r="A1488" s="26" t="s">
        <v>9</v>
      </c>
      <c r="B1488" s="24" t="s">
        <v>106</v>
      </c>
      <c r="C1488" s="24">
        <v>19180.009999999998</v>
      </c>
    </row>
    <row r="1489" spans="1:3" ht="51" x14ac:dyDescent="0.2">
      <c r="A1489" s="26" t="s">
        <v>9</v>
      </c>
      <c r="B1489" s="24" t="s">
        <v>107</v>
      </c>
      <c r="C1489" s="24">
        <v>12171.63</v>
      </c>
    </row>
    <row r="1490" spans="1:3" ht="44.25" customHeight="1" x14ac:dyDescent="0.2">
      <c r="A1490" s="26" t="s">
        <v>9</v>
      </c>
      <c r="B1490" s="28" t="s">
        <v>191</v>
      </c>
      <c r="C1490" s="24">
        <v>12171.62</v>
      </c>
    </row>
    <row r="1491" spans="1:3" x14ac:dyDescent="0.2">
      <c r="A1491" s="26" t="s">
        <v>9</v>
      </c>
      <c r="B1491" s="24" t="s">
        <v>108</v>
      </c>
      <c r="C1491" s="24">
        <v>12820</v>
      </c>
    </row>
    <row r="1492" spans="1:3" ht="25.5" x14ac:dyDescent="0.2">
      <c r="A1492" s="26" t="s">
        <v>9</v>
      </c>
      <c r="B1492" s="24" t="s">
        <v>109</v>
      </c>
      <c r="C1492" s="24">
        <v>4995</v>
      </c>
    </row>
    <row r="1493" spans="1:3" ht="25.5" x14ac:dyDescent="0.2">
      <c r="A1493" s="26" t="s">
        <v>9</v>
      </c>
      <c r="B1493" s="24" t="s">
        <v>110</v>
      </c>
      <c r="C1493" s="24">
        <v>9395</v>
      </c>
    </row>
    <row r="1494" spans="1:3" ht="25.5" x14ac:dyDescent="0.2">
      <c r="A1494" s="26" t="s">
        <v>9</v>
      </c>
      <c r="B1494" s="24" t="s">
        <v>111</v>
      </c>
      <c r="C1494" s="24">
        <v>10500</v>
      </c>
    </row>
    <row r="1495" spans="1:3" ht="25.5" x14ac:dyDescent="0.2">
      <c r="A1495" s="26" t="s">
        <v>9</v>
      </c>
      <c r="B1495" s="24" t="s">
        <v>112</v>
      </c>
      <c r="C1495" s="24">
        <v>6380</v>
      </c>
    </row>
    <row r="1496" spans="1:3" ht="25.5" x14ac:dyDescent="0.2">
      <c r="A1496" s="26" t="s">
        <v>9</v>
      </c>
      <c r="B1496" s="24" t="s">
        <v>113</v>
      </c>
      <c r="C1496" s="24">
        <v>10500</v>
      </c>
    </row>
    <row r="1497" spans="1:3" ht="25.5" x14ac:dyDescent="0.2">
      <c r="A1497" s="26" t="s">
        <v>9</v>
      </c>
      <c r="B1497" s="24" t="s">
        <v>113</v>
      </c>
      <c r="C1497" s="24">
        <v>10500</v>
      </c>
    </row>
    <row r="1498" spans="1:3" x14ac:dyDescent="0.2">
      <c r="A1498" s="26" t="s">
        <v>9</v>
      </c>
      <c r="B1498" s="24" t="s">
        <v>114</v>
      </c>
      <c r="C1498" s="24">
        <v>2899</v>
      </c>
    </row>
    <row r="1499" spans="1:3" ht="25.5" x14ac:dyDescent="0.2">
      <c r="A1499" s="26" t="s">
        <v>9</v>
      </c>
      <c r="B1499" s="24" t="s">
        <v>115</v>
      </c>
      <c r="C1499" s="24">
        <v>13550</v>
      </c>
    </row>
    <row r="1500" spans="1:3" ht="25.5" x14ac:dyDescent="0.2">
      <c r="A1500" s="26" t="s">
        <v>9</v>
      </c>
      <c r="B1500" s="24" t="s">
        <v>116</v>
      </c>
      <c r="C1500" s="24">
        <v>12796</v>
      </c>
    </row>
    <row r="1501" spans="1:3" ht="25.5" x14ac:dyDescent="0.2">
      <c r="A1501" s="26" t="s">
        <v>9</v>
      </c>
      <c r="B1501" s="24" t="s">
        <v>116</v>
      </c>
      <c r="C1501" s="24">
        <v>12796</v>
      </c>
    </row>
    <row r="1502" spans="1:3" ht="25.5" x14ac:dyDescent="0.2">
      <c r="A1502" s="26" t="s">
        <v>9</v>
      </c>
      <c r="B1502" s="24" t="s">
        <v>117</v>
      </c>
      <c r="C1502" s="24">
        <v>7690</v>
      </c>
    </row>
    <row r="1503" spans="1:3" x14ac:dyDescent="0.2">
      <c r="A1503" s="26" t="s">
        <v>9</v>
      </c>
      <c r="B1503" s="24" t="s">
        <v>118</v>
      </c>
      <c r="C1503" s="24">
        <v>754.28</v>
      </c>
    </row>
    <row r="1504" spans="1:3" x14ac:dyDescent="0.2">
      <c r="A1504" s="26" t="s">
        <v>9</v>
      </c>
      <c r="B1504" s="24" t="s">
        <v>118</v>
      </c>
      <c r="C1504" s="24">
        <v>754.28</v>
      </c>
    </row>
    <row r="1505" spans="1:3" x14ac:dyDescent="0.2">
      <c r="A1505" s="26" t="s">
        <v>9</v>
      </c>
      <c r="B1505" s="24" t="s">
        <v>118</v>
      </c>
      <c r="C1505" s="24">
        <v>754.28</v>
      </c>
    </row>
    <row r="1506" spans="1:3" x14ac:dyDescent="0.2">
      <c r="A1506" s="26" t="s">
        <v>9</v>
      </c>
      <c r="B1506" s="24" t="s">
        <v>118</v>
      </c>
      <c r="C1506" s="24">
        <v>754.28</v>
      </c>
    </row>
    <row r="1507" spans="1:3" x14ac:dyDescent="0.2">
      <c r="A1507" s="26" t="s">
        <v>9</v>
      </c>
      <c r="B1507" s="24" t="s">
        <v>118</v>
      </c>
      <c r="C1507" s="24">
        <v>754.28</v>
      </c>
    </row>
    <row r="1508" spans="1:3" x14ac:dyDescent="0.2">
      <c r="A1508" s="26" t="s">
        <v>9</v>
      </c>
      <c r="B1508" s="24" t="s">
        <v>118</v>
      </c>
      <c r="C1508" s="24">
        <v>754.28</v>
      </c>
    </row>
    <row r="1509" spans="1:3" x14ac:dyDescent="0.2">
      <c r="A1509" s="26" t="s">
        <v>9</v>
      </c>
      <c r="B1509" s="24" t="s">
        <v>118</v>
      </c>
      <c r="C1509" s="24">
        <v>754.28</v>
      </c>
    </row>
    <row r="1510" spans="1:3" x14ac:dyDescent="0.2">
      <c r="A1510" s="26" t="s">
        <v>9</v>
      </c>
      <c r="B1510" s="24" t="s">
        <v>118</v>
      </c>
      <c r="C1510" s="24">
        <v>754.28</v>
      </c>
    </row>
    <row r="1511" spans="1:3" x14ac:dyDescent="0.2">
      <c r="A1511" s="26" t="s">
        <v>9</v>
      </c>
      <c r="B1511" s="24" t="s">
        <v>118</v>
      </c>
      <c r="C1511" s="24">
        <v>754.28</v>
      </c>
    </row>
    <row r="1512" spans="1:3" x14ac:dyDescent="0.2">
      <c r="A1512" s="26" t="s">
        <v>9</v>
      </c>
      <c r="B1512" s="24" t="s">
        <v>118</v>
      </c>
      <c r="C1512" s="24">
        <v>754.28</v>
      </c>
    </row>
    <row r="1513" spans="1:3" x14ac:dyDescent="0.2">
      <c r="A1513" s="26" t="s">
        <v>9</v>
      </c>
      <c r="B1513" s="24" t="s">
        <v>118</v>
      </c>
      <c r="C1513" s="24">
        <v>754.28</v>
      </c>
    </row>
    <row r="1514" spans="1:3" x14ac:dyDescent="0.2">
      <c r="A1514" s="26" t="s">
        <v>9</v>
      </c>
      <c r="B1514" s="24" t="s">
        <v>118</v>
      </c>
      <c r="C1514" s="24">
        <v>754.28</v>
      </c>
    </row>
    <row r="1515" spans="1:3" x14ac:dyDescent="0.2">
      <c r="A1515" s="26" t="s">
        <v>9</v>
      </c>
      <c r="B1515" s="24" t="s">
        <v>118</v>
      </c>
      <c r="C1515" s="24">
        <v>754.28</v>
      </c>
    </row>
    <row r="1516" spans="1:3" x14ac:dyDescent="0.2">
      <c r="A1516" s="26" t="s">
        <v>9</v>
      </c>
      <c r="B1516" s="24" t="s">
        <v>118</v>
      </c>
      <c r="C1516" s="24">
        <v>754.28</v>
      </c>
    </row>
    <row r="1517" spans="1:3" x14ac:dyDescent="0.2">
      <c r="A1517" s="26" t="s">
        <v>9</v>
      </c>
      <c r="B1517" s="24" t="s">
        <v>118</v>
      </c>
      <c r="C1517" s="24">
        <v>754.28</v>
      </c>
    </row>
    <row r="1518" spans="1:3" x14ac:dyDescent="0.2">
      <c r="A1518" s="26" t="s">
        <v>9</v>
      </c>
      <c r="B1518" s="24" t="s">
        <v>118</v>
      </c>
      <c r="C1518" s="24">
        <v>754.28</v>
      </c>
    </row>
    <row r="1519" spans="1:3" x14ac:dyDescent="0.2">
      <c r="A1519" s="26" t="s">
        <v>9</v>
      </c>
      <c r="B1519" s="24" t="s">
        <v>118</v>
      </c>
      <c r="C1519" s="24">
        <v>754.28</v>
      </c>
    </row>
    <row r="1520" spans="1:3" x14ac:dyDescent="0.2">
      <c r="A1520" s="26" t="s">
        <v>9</v>
      </c>
      <c r="B1520" s="24" t="s">
        <v>118</v>
      </c>
      <c r="C1520" s="24">
        <v>754.28</v>
      </c>
    </row>
    <row r="1521" spans="1:3" x14ac:dyDescent="0.2">
      <c r="A1521" s="26" t="s">
        <v>9</v>
      </c>
      <c r="B1521" s="24" t="s">
        <v>118</v>
      </c>
      <c r="C1521" s="24">
        <v>754.28</v>
      </c>
    </row>
    <row r="1522" spans="1:3" x14ac:dyDescent="0.2">
      <c r="A1522" s="26" t="s">
        <v>9</v>
      </c>
      <c r="B1522" s="24" t="s">
        <v>118</v>
      </c>
      <c r="C1522" s="24">
        <v>754.28</v>
      </c>
    </row>
    <row r="1523" spans="1:3" x14ac:dyDescent="0.2">
      <c r="A1523" s="26" t="s">
        <v>9</v>
      </c>
      <c r="B1523" s="24" t="s">
        <v>118</v>
      </c>
      <c r="C1523" s="24">
        <v>754.28</v>
      </c>
    </row>
    <row r="1524" spans="1:3" x14ac:dyDescent="0.2">
      <c r="A1524" s="26" t="s">
        <v>9</v>
      </c>
      <c r="B1524" s="24" t="s">
        <v>118</v>
      </c>
      <c r="C1524" s="24">
        <v>754.28</v>
      </c>
    </row>
    <row r="1525" spans="1:3" x14ac:dyDescent="0.2">
      <c r="A1525" s="26" t="s">
        <v>9</v>
      </c>
      <c r="B1525" s="24" t="s">
        <v>118</v>
      </c>
      <c r="C1525" s="24">
        <v>754.28</v>
      </c>
    </row>
    <row r="1526" spans="1:3" x14ac:dyDescent="0.2">
      <c r="A1526" s="26" t="s">
        <v>9</v>
      </c>
      <c r="B1526" s="24" t="s">
        <v>119</v>
      </c>
      <c r="C1526" s="24">
        <v>14500</v>
      </c>
    </row>
    <row r="1527" spans="1:3" ht="25.5" x14ac:dyDescent="0.2">
      <c r="A1527" s="26" t="s">
        <v>9</v>
      </c>
      <c r="B1527" s="24" t="s">
        <v>120</v>
      </c>
      <c r="C1527" s="24">
        <v>5099.03</v>
      </c>
    </row>
    <row r="1528" spans="1:3" ht="25.5" x14ac:dyDescent="0.2">
      <c r="A1528" s="26" t="s">
        <v>9</v>
      </c>
      <c r="B1528" s="24" t="s">
        <v>121</v>
      </c>
      <c r="C1528" s="24">
        <v>600.01</v>
      </c>
    </row>
    <row r="1529" spans="1:3" ht="25.5" x14ac:dyDescent="0.2">
      <c r="A1529" s="26" t="s">
        <v>9</v>
      </c>
      <c r="B1529" s="24" t="s">
        <v>121</v>
      </c>
      <c r="C1529" s="24">
        <v>600.01</v>
      </c>
    </row>
    <row r="1530" spans="1:3" ht="25.5" x14ac:dyDescent="0.2">
      <c r="A1530" s="26" t="s">
        <v>9</v>
      </c>
      <c r="B1530" s="24" t="s">
        <v>121</v>
      </c>
      <c r="C1530" s="24">
        <v>600.01</v>
      </c>
    </row>
    <row r="1531" spans="1:3" ht="25.5" x14ac:dyDescent="0.2">
      <c r="A1531" s="26" t="s">
        <v>9</v>
      </c>
      <c r="B1531" s="24" t="s">
        <v>121</v>
      </c>
      <c r="C1531" s="24">
        <v>600.01</v>
      </c>
    </row>
    <row r="1532" spans="1:3" ht="25.5" x14ac:dyDescent="0.2">
      <c r="A1532" s="26" t="s">
        <v>9</v>
      </c>
      <c r="B1532" s="24" t="s">
        <v>121</v>
      </c>
      <c r="C1532" s="24">
        <v>600.01</v>
      </c>
    </row>
    <row r="1533" spans="1:3" ht="25.5" x14ac:dyDescent="0.2">
      <c r="A1533" s="26" t="s">
        <v>9</v>
      </c>
      <c r="B1533" s="24" t="s">
        <v>121</v>
      </c>
      <c r="C1533" s="24">
        <v>600.01</v>
      </c>
    </row>
    <row r="1534" spans="1:3" ht="25.5" x14ac:dyDescent="0.2">
      <c r="A1534" s="26" t="s">
        <v>9</v>
      </c>
      <c r="B1534" s="24" t="s">
        <v>121</v>
      </c>
      <c r="C1534" s="24">
        <v>600.01</v>
      </c>
    </row>
    <row r="1535" spans="1:3" ht="25.5" x14ac:dyDescent="0.2">
      <c r="A1535" s="26" t="s">
        <v>9</v>
      </c>
      <c r="B1535" s="24" t="s">
        <v>121</v>
      </c>
      <c r="C1535" s="24">
        <v>600.01</v>
      </c>
    </row>
    <row r="1536" spans="1:3" ht="25.5" x14ac:dyDescent="0.2">
      <c r="A1536" s="26" t="s">
        <v>9</v>
      </c>
      <c r="B1536" s="24" t="s">
        <v>121</v>
      </c>
      <c r="C1536" s="24">
        <v>600.01</v>
      </c>
    </row>
    <row r="1537" spans="1:3" ht="25.5" x14ac:dyDescent="0.2">
      <c r="A1537" s="26" t="s">
        <v>9</v>
      </c>
      <c r="B1537" s="24" t="s">
        <v>121</v>
      </c>
      <c r="C1537" s="24">
        <v>600.01</v>
      </c>
    </row>
    <row r="1538" spans="1:3" ht="25.5" x14ac:dyDescent="0.2">
      <c r="A1538" s="26" t="s">
        <v>9</v>
      </c>
      <c r="B1538" s="24" t="s">
        <v>121</v>
      </c>
      <c r="C1538" s="24">
        <v>600.01</v>
      </c>
    </row>
    <row r="1539" spans="1:3" ht="25.5" x14ac:dyDescent="0.2">
      <c r="A1539" s="26" t="s">
        <v>9</v>
      </c>
      <c r="B1539" s="24" t="s">
        <v>121</v>
      </c>
      <c r="C1539" s="24">
        <v>600.01</v>
      </c>
    </row>
    <row r="1540" spans="1:3" ht="25.5" x14ac:dyDescent="0.2">
      <c r="A1540" s="26" t="s">
        <v>9</v>
      </c>
      <c r="B1540" s="24" t="s">
        <v>121</v>
      </c>
      <c r="C1540" s="24">
        <v>600.01</v>
      </c>
    </row>
    <row r="1541" spans="1:3" ht="25.5" x14ac:dyDescent="0.2">
      <c r="A1541" s="26" t="s">
        <v>9</v>
      </c>
      <c r="B1541" s="24" t="s">
        <v>121</v>
      </c>
      <c r="C1541" s="24">
        <v>600.01</v>
      </c>
    </row>
    <row r="1542" spans="1:3" ht="25.5" x14ac:dyDescent="0.2">
      <c r="A1542" s="26" t="s">
        <v>9</v>
      </c>
      <c r="B1542" s="24" t="s">
        <v>121</v>
      </c>
      <c r="C1542" s="24">
        <v>600.01</v>
      </c>
    </row>
    <row r="1543" spans="1:3" ht="25.5" x14ac:dyDescent="0.2">
      <c r="A1543" s="26" t="s">
        <v>9</v>
      </c>
      <c r="B1543" s="24" t="s">
        <v>121</v>
      </c>
      <c r="C1543" s="24">
        <v>600.01</v>
      </c>
    </row>
    <row r="1544" spans="1:3" ht="25.5" x14ac:dyDescent="0.2">
      <c r="A1544" s="26" t="s">
        <v>9</v>
      </c>
      <c r="B1544" s="24" t="s">
        <v>121</v>
      </c>
      <c r="C1544" s="24">
        <v>600.01</v>
      </c>
    </row>
    <row r="1545" spans="1:3" ht="25.5" x14ac:dyDescent="0.2">
      <c r="A1545" s="26" t="s">
        <v>9</v>
      </c>
      <c r="B1545" s="24" t="s">
        <v>121</v>
      </c>
      <c r="C1545" s="24">
        <v>600.01</v>
      </c>
    </row>
    <row r="1546" spans="1:3" ht="25.5" x14ac:dyDescent="0.2">
      <c r="A1546" s="26" t="s">
        <v>9</v>
      </c>
      <c r="B1546" s="24" t="s">
        <v>121</v>
      </c>
      <c r="C1546" s="24">
        <v>600.01</v>
      </c>
    </row>
    <row r="1547" spans="1:3" ht="25.5" x14ac:dyDescent="0.2">
      <c r="A1547" s="26" t="s">
        <v>9</v>
      </c>
      <c r="B1547" s="24" t="s">
        <v>121</v>
      </c>
      <c r="C1547" s="24">
        <v>600.01</v>
      </c>
    </row>
    <row r="1548" spans="1:3" ht="25.5" x14ac:dyDescent="0.2">
      <c r="A1548" s="26" t="s">
        <v>9</v>
      </c>
      <c r="B1548" s="24" t="s">
        <v>121</v>
      </c>
      <c r="C1548" s="24">
        <v>600.01</v>
      </c>
    </row>
    <row r="1549" spans="1:3" ht="25.5" x14ac:dyDescent="0.2">
      <c r="A1549" s="26" t="s">
        <v>9</v>
      </c>
      <c r="B1549" s="24" t="s">
        <v>121</v>
      </c>
      <c r="C1549" s="24">
        <v>600.01</v>
      </c>
    </row>
    <row r="1550" spans="1:3" ht="25.5" x14ac:dyDescent="0.2">
      <c r="A1550" s="26" t="s">
        <v>9</v>
      </c>
      <c r="B1550" s="24" t="s">
        <v>121</v>
      </c>
      <c r="C1550" s="24">
        <v>600.01</v>
      </c>
    </row>
    <row r="1551" spans="1:3" ht="25.5" x14ac:dyDescent="0.2">
      <c r="A1551" s="26" t="s">
        <v>9</v>
      </c>
      <c r="B1551" s="24" t="s">
        <v>121</v>
      </c>
      <c r="C1551" s="24">
        <v>600.01</v>
      </c>
    </row>
    <row r="1552" spans="1:3" ht="25.5" x14ac:dyDescent="0.2">
      <c r="A1552" s="26" t="s">
        <v>9</v>
      </c>
      <c r="B1552" s="24" t="s">
        <v>121</v>
      </c>
      <c r="C1552" s="24">
        <v>600.01</v>
      </c>
    </row>
    <row r="1553" spans="1:3" ht="25.5" x14ac:dyDescent="0.2">
      <c r="A1553" s="26" t="s">
        <v>9</v>
      </c>
      <c r="B1553" s="24" t="s">
        <v>121</v>
      </c>
      <c r="C1553" s="24">
        <v>600.01</v>
      </c>
    </row>
    <row r="1554" spans="1:3" ht="25.5" x14ac:dyDescent="0.2">
      <c r="A1554" s="26" t="s">
        <v>9</v>
      </c>
      <c r="B1554" s="24" t="s">
        <v>121</v>
      </c>
      <c r="C1554" s="24">
        <v>600.01</v>
      </c>
    </row>
    <row r="1555" spans="1:3" ht="25.5" x14ac:dyDescent="0.2">
      <c r="A1555" s="26" t="s">
        <v>9</v>
      </c>
      <c r="B1555" s="24" t="s">
        <v>121</v>
      </c>
      <c r="C1555" s="24">
        <v>600.01</v>
      </c>
    </row>
    <row r="1556" spans="1:3" ht="25.5" x14ac:dyDescent="0.2">
      <c r="A1556" s="26" t="s">
        <v>9</v>
      </c>
      <c r="B1556" s="24" t="s">
        <v>121</v>
      </c>
      <c r="C1556" s="24">
        <v>600.01</v>
      </c>
    </row>
    <row r="1557" spans="1:3" x14ac:dyDescent="0.2">
      <c r="A1557" s="26" t="s">
        <v>9</v>
      </c>
      <c r="B1557" s="24" t="s">
        <v>122</v>
      </c>
      <c r="C1557" s="24">
        <v>437.75</v>
      </c>
    </row>
    <row r="1558" spans="1:3" ht="25.5" x14ac:dyDescent="0.2">
      <c r="A1558" s="26" t="s">
        <v>9</v>
      </c>
      <c r="B1558" s="24" t="s">
        <v>123</v>
      </c>
      <c r="C1558" s="24">
        <v>6899</v>
      </c>
    </row>
    <row r="1559" spans="1:3" ht="25.5" x14ac:dyDescent="0.2">
      <c r="A1559" s="26" t="s">
        <v>9</v>
      </c>
      <c r="B1559" s="24" t="s">
        <v>123</v>
      </c>
      <c r="C1559" s="24">
        <v>6899</v>
      </c>
    </row>
    <row r="1560" spans="1:3" ht="25.5" x14ac:dyDescent="0.2">
      <c r="A1560" s="26" t="s">
        <v>9</v>
      </c>
      <c r="B1560" s="24" t="s">
        <v>124</v>
      </c>
      <c r="C1560" s="24">
        <v>6899</v>
      </c>
    </row>
    <row r="1561" spans="1:3" ht="25.5" x14ac:dyDescent="0.2">
      <c r="A1561" s="26" t="s">
        <v>9</v>
      </c>
      <c r="B1561" s="24" t="s">
        <v>123</v>
      </c>
      <c r="C1561" s="24">
        <v>6899</v>
      </c>
    </row>
    <row r="1562" spans="1:3" x14ac:dyDescent="0.2">
      <c r="A1562" s="26" t="s">
        <v>9</v>
      </c>
      <c r="B1562" s="24" t="s">
        <v>125</v>
      </c>
      <c r="C1562" s="24">
        <v>10800</v>
      </c>
    </row>
    <row r="1563" spans="1:3" x14ac:dyDescent="0.2">
      <c r="A1563" s="26" t="s">
        <v>9</v>
      </c>
      <c r="B1563" s="24" t="s">
        <v>125</v>
      </c>
      <c r="C1563" s="24">
        <v>10800</v>
      </c>
    </row>
    <row r="1564" spans="1:3" ht="25.5" x14ac:dyDescent="0.2">
      <c r="A1564" s="26" t="s">
        <v>9</v>
      </c>
      <c r="B1564" s="24" t="s">
        <v>126</v>
      </c>
      <c r="C1564" s="24">
        <v>13595</v>
      </c>
    </row>
    <row r="1565" spans="1:3" x14ac:dyDescent="0.2">
      <c r="A1565" s="26" t="s">
        <v>9</v>
      </c>
      <c r="B1565" s="24" t="s">
        <v>127</v>
      </c>
      <c r="C1565" s="24">
        <v>437.73</v>
      </c>
    </row>
    <row r="1566" spans="1:3" x14ac:dyDescent="0.2">
      <c r="A1566" s="26" t="s">
        <v>9</v>
      </c>
      <c r="B1566" s="24" t="s">
        <v>127</v>
      </c>
      <c r="C1566" s="24">
        <v>437.73</v>
      </c>
    </row>
    <row r="1567" spans="1:3" x14ac:dyDescent="0.2">
      <c r="A1567" s="26" t="s">
        <v>9</v>
      </c>
      <c r="B1567" s="24" t="s">
        <v>127</v>
      </c>
      <c r="C1567" s="24">
        <v>437.73</v>
      </c>
    </row>
    <row r="1568" spans="1:3" x14ac:dyDescent="0.2">
      <c r="A1568" s="26" t="s">
        <v>9</v>
      </c>
      <c r="B1568" s="24" t="s">
        <v>127</v>
      </c>
      <c r="C1568" s="24">
        <v>437.73</v>
      </c>
    </row>
    <row r="1569" spans="1:3" x14ac:dyDescent="0.2">
      <c r="A1569" s="26" t="s">
        <v>9</v>
      </c>
      <c r="B1569" s="24" t="s">
        <v>127</v>
      </c>
      <c r="C1569" s="24">
        <v>437.73</v>
      </c>
    </row>
    <row r="1570" spans="1:3" x14ac:dyDescent="0.2">
      <c r="A1570" s="26" t="s">
        <v>9</v>
      </c>
      <c r="B1570" s="24" t="s">
        <v>127</v>
      </c>
      <c r="C1570" s="24">
        <v>437.73</v>
      </c>
    </row>
    <row r="1571" spans="1:3" x14ac:dyDescent="0.2">
      <c r="A1571" s="26" t="s">
        <v>9</v>
      </c>
      <c r="B1571" s="24" t="s">
        <v>127</v>
      </c>
      <c r="C1571" s="24">
        <v>437.73</v>
      </c>
    </row>
    <row r="1572" spans="1:3" x14ac:dyDescent="0.2">
      <c r="A1572" s="26" t="s">
        <v>9</v>
      </c>
      <c r="B1572" s="24" t="s">
        <v>127</v>
      </c>
      <c r="C1572" s="24">
        <v>437.73</v>
      </c>
    </row>
    <row r="1573" spans="1:3" x14ac:dyDescent="0.2">
      <c r="A1573" s="26" t="s">
        <v>9</v>
      </c>
      <c r="B1573" s="24" t="s">
        <v>127</v>
      </c>
      <c r="C1573" s="24">
        <v>437.73</v>
      </c>
    </row>
    <row r="1574" spans="1:3" x14ac:dyDescent="0.2">
      <c r="A1574" s="26" t="s">
        <v>9</v>
      </c>
      <c r="B1574" s="24" t="s">
        <v>127</v>
      </c>
      <c r="C1574" s="24">
        <v>437.73</v>
      </c>
    </row>
    <row r="1575" spans="1:3" x14ac:dyDescent="0.2">
      <c r="A1575" s="26" t="s">
        <v>9</v>
      </c>
      <c r="B1575" s="24" t="s">
        <v>127</v>
      </c>
      <c r="C1575" s="24">
        <v>437.73</v>
      </c>
    </row>
    <row r="1576" spans="1:3" x14ac:dyDescent="0.2">
      <c r="A1576" s="26" t="s">
        <v>9</v>
      </c>
      <c r="B1576" s="24" t="s">
        <v>127</v>
      </c>
      <c r="C1576" s="24">
        <v>437.73</v>
      </c>
    </row>
    <row r="1577" spans="1:3" x14ac:dyDescent="0.2">
      <c r="A1577" s="26" t="s">
        <v>9</v>
      </c>
      <c r="B1577" s="24" t="s">
        <v>127</v>
      </c>
      <c r="C1577" s="24">
        <v>437.73</v>
      </c>
    </row>
    <row r="1578" spans="1:3" x14ac:dyDescent="0.2">
      <c r="A1578" s="26" t="s">
        <v>9</v>
      </c>
      <c r="B1578" s="24" t="s">
        <v>122</v>
      </c>
      <c r="C1578" s="24">
        <v>437.76</v>
      </c>
    </row>
    <row r="1579" spans="1:3" ht="25.5" x14ac:dyDescent="0.2">
      <c r="A1579" s="26" t="s">
        <v>9</v>
      </c>
      <c r="B1579" s="24" t="s">
        <v>128</v>
      </c>
      <c r="C1579" s="24">
        <v>9900</v>
      </c>
    </row>
    <row r="1580" spans="1:3" ht="25.5" x14ac:dyDescent="0.2">
      <c r="A1580" s="26" t="s">
        <v>9</v>
      </c>
      <c r="B1580" s="24" t="s">
        <v>129</v>
      </c>
      <c r="C1580" s="24">
        <v>8325</v>
      </c>
    </row>
    <row r="1581" spans="1:3" ht="25.5" x14ac:dyDescent="0.2">
      <c r="A1581" s="26" t="s">
        <v>9</v>
      </c>
      <c r="B1581" s="24" t="s">
        <v>129</v>
      </c>
      <c r="C1581" s="24">
        <v>8325</v>
      </c>
    </row>
    <row r="1582" spans="1:3" ht="25.5" x14ac:dyDescent="0.2">
      <c r="A1582" s="26" t="s">
        <v>9</v>
      </c>
      <c r="B1582" s="24" t="s">
        <v>130</v>
      </c>
      <c r="C1582" s="24">
        <v>9900</v>
      </c>
    </row>
    <row r="1583" spans="1:3" ht="38.25" x14ac:dyDescent="0.2">
      <c r="A1583" s="26" t="s">
        <v>9</v>
      </c>
      <c r="B1583" s="24" t="s">
        <v>131</v>
      </c>
      <c r="C1583" s="24">
        <v>6899</v>
      </c>
    </row>
    <row r="1584" spans="1:3" ht="25.5" x14ac:dyDescent="0.2">
      <c r="A1584" s="26" t="s">
        <v>9</v>
      </c>
      <c r="B1584" s="24" t="s">
        <v>124</v>
      </c>
      <c r="C1584" s="24">
        <v>6899</v>
      </c>
    </row>
    <row r="1585" spans="1:3" ht="25.5" x14ac:dyDescent="0.2">
      <c r="A1585" s="26" t="s">
        <v>9</v>
      </c>
      <c r="B1585" s="24" t="s">
        <v>124</v>
      </c>
      <c r="C1585" s="24">
        <v>6899</v>
      </c>
    </row>
    <row r="1586" spans="1:3" x14ac:dyDescent="0.2">
      <c r="A1586" s="26" t="s">
        <v>9</v>
      </c>
      <c r="B1586" s="24" t="s">
        <v>132</v>
      </c>
      <c r="C1586" s="24">
        <v>299</v>
      </c>
    </row>
    <row r="1587" spans="1:3" x14ac:dyDescent="0.2">
      <c r="A1587" s="26" t="s">
        <v>9</v>
      </c>
      <c r="B1587" s="24" t="s">
        <v>132</v>
      </c>
      <c r="C1587" s="24">
        <v>299</v>
      </c>
    </row>
    <row r="1588" spans="1:3" x14ac:dyDescent="0.2">
      <c r="A1588" s="26" t="s">
        <v>9</v>
      </c>
      <c r="B1588" s="24" t="s">
        <v>132</v>
      </c>
      <c r="C1588" s="24">
        <v>299</v>
      </c>
    </row>
    <row r="1589" spans="1:3" x14ac:dyDescent="0.2">
      <c r="A1589" s="26" t="s">
        <v>9</v>
      </c>
      <c r="B1589" s="24" t="s">
        <v>132</v>
      </c>
      <c r="C1589" s="24">
        <v>299</v>
      </c>
    </row>
    <row r="1590" spans="1:3" x14ac:dyDescent="0.2">
      <c r="A1590" s="26" t="s">
        <v>9</v>
      </c>
      <c r="B1590" s="24" t="s">
        <v>132</v>
      </c>
      <c r="C1590" s="24">
        <v>299</v>
      </c>
    </row>
    <row r="1591" spans="1:3" x14ac:dyDescent="0.2">
      <c r="A1591" s="26" t="s">
        <v>9</v>
      </c>
      <c r="B1591" s="24" t="s">
        <v>132</v>
      </c>
      <c r="C1591" s="24">
        <v>299</v>
      </c>
    </row>
    <row r="1592" spans="1:3" x14ac:dyDescent="0.2">
      <c r="A1592" s="26" t="s">
        <v>9</v>
      </c>
      <c r="B1592" s="24" t="s">
        <v>132</v>
      </c>
      <c r="C1592" s="24">
        <v>299</v>
      </c>
    </row>
    <row r="1593" spans="1:3" x14ac:dyDescent="0.2">
      <c r="A1593" s="26" t="s">
        <v>9</v>
      </c>
      <c r="B1593" s="24" t="s">
        <v>132</v>
      </c>
      <c r="C1593" s="24">
        <v>299</v>
      </c>
    </row>
    <row r="1594" spans="1:3" x14ac:dyDescent="0.2">
      <c r="A1594" s="26" t="s">
        <v>9</v>
      </c>
      <c r="B1594" s="24" t="s">
        <v>132</v>
      </c>
      <c r="C1594" s="24">
        <v>299</v>
      </c>
    </row>
    <row r="1595" spans="1:3" x14ac:dyDescent="0.2">
      <c r="A1595" s="26" t="s">
        <v>9</v>
      </c>
      <c r="B1595" s="24" t="s">
        <v>132</v>
      </c>
      <c r="C1595" s="24">
        <v>299</v>
      </c>
    </row>
    <row r="1596" spans="1:3" x14ac:dyDescent="0.2">
      <c r="A1596" s="26" t="s">
        <v>9</v>
      </c>
      <c r="B1596" s="24" t="s">
        <v>132</v>
      </c>
      <c r="C1596" s="24">
        <v>299</v>
      </c>
    </row>
    <row r="1597" spans="1:3" x14ac:dyDescent="0.2">
      <c r="A1597" s="26" t="s">
        <v>9</v>
      </c>
      <c r="B1597" s="24" t="s">
        <v>132</v>
      </c>
      <c r="C1597" s="24">
        <v>299</v>
      </c>
    </row>
    <row r="1598" spans="1:3" x14ac:dyDescent="0.2">
      <c r="A1598" s="26" t="s">
        <v>9</v>
      </c>
      <c r="B1598" s="24" t="s">
        <v>132</v>
      </c>
      <c r="C1598" s="24">
        <v>299</v>
      </c>
    </row>
    <row r="1599" spans="1:3" x14ac:dyDescent="0.2">
      <c r="A1599" s="26" t="s">
        <v>9</v>
      </c>
      <c r="B1599" s="24" t="s">
        <v>132</v>
      </c>
      <c r="C1599" s="24">
        <v>299</v>
      </c>
    </row>
    <row r="1600" spans="1:3" x14ac:dyDescent="0.2">
      <c r="A1600" s="26" t="s">
        <v>9</v>
      </c>
      <c r="B1600" s="24" t="s">
        <v>132</v>
      </c>
      <c r="C1600" s="24">
        <v>299</v>
      </c>
    </row>
    <row r="1601" spans="1:3" x14ac:dyDescent="0.2">
      <c r="A1601" s="26" t="s">
        <v>9</v>
      </c>
      <c r="B1601" s="24" t="s">
        <v>132</v>
      </c>
      <c r="C1601" s="24">
        <v>299</v>
      </c>
    </row>
    <row r="1602" spans="1:3" x14ac:dyDescent="0.2">
      <c r="A1602" s="26" t="s">
        <v>9</v>
      </c>
      <c r="B1602" s="24" t="s">
        <v>132</v>
      </c>
      <c r="C1602" s="24">
        <v>299</v>
      </c>
    </row>
    <row r="1603" spans="1:3" x14ac:dyDescent="0.2">
      <c r="A1603" s="26" t="s">
        <v>9</v>
      </c>
      <c r="B1603" s="24" t="s">
        <v>132</v>
      </c>
      <c r="C1603" s="24">
        <v>299</v>
      </c>
    </row>
    <row r="1604" spans="1:3" x14ac:dyDescent="0.2">
      <c r="A1604" s="26" t="s">
        <v>9</v>
      </c>
      <c r="B1604" s="24" t="s">
        <v>132</v>
      </c>
      <c r="C1604" s="24">
        <v>299</v>
      </c>
    </row>
    <row r="1605" spans="1:3" x14ac:dyDescent="0.2">
      <c r="A1605" s="26" t="s">
        <v>9</v>
      </c>
      <c r="B1605" s="24" t="s">
        <v>132</v>
      </c>
      <c r="C1605" s="24">
        <v>299</v>
      </c>
    </row>
    <row r="1606" spans="1:3" x14ac:dyDescent="0.2">
      <c r="A1606" s="26" t="s">
        <v>9</v>
      </c>
      <c r="B1606" s="24" t="s">
        <v>132</v>
      </c>
      <c r="C1606" s="24">
        <v>299</v>
      </c>
    </row>
    <row r="1607" spans="1:3" x14ac:dyDescent="0.2">
      <c r="A1607" s="26" t="s">
        <v>9</v>
      </c>
      <c r="B1607" s="24" t="s">
        <v>132</v>
      </c>
      <c r="C1607" s="24">
        <v>299</v>
      </c>
    </row>
    <row r="1608" spans="1:3" x14ac:dyDescent="0.2">
      <c r="A1608" s="26" t="s">
        <v>9</v>
      </c>
      <c r="B1608" s="24" t="s">
        <v>132</v>
      </c>
      <c r="C1608" s="24">
        <v>299</v>
      </c>
    </row>
    <row r="1609" spans="1:3" x14ac:dyDescent="0.2">
      <c r="A1609" s="26" t="s">
        <v>9</v>
      </c>
      <c r="B1609" s="24" t="s">
        <v>132</v>
      </c>
      <c r="C1609" s="24">
        <v>299</v>
      </c>
    </row>
    <row r="1610" spans="1:3" x14ac:dyDescent="0.2">
      <c r="A1610" s="26" t="s">
        <v>9</v>
      </c>
      <c r="B1610" s="24" t="s">
        <v>132</v>
      </c>
      <c r="C1610" s="24">
        <v>299</v>
      </c>
    </row>
    <row r="1611" spans="1:3" x14ac:dyDescent="0.2">
      <c r="A1611" s="26" t="s">
        <v>9</v>
      </c>
      <c r="B1611" s="24" t="s">
        <v>132</v>
      </c>
      <c r="C1611" s="24">
        <v>299</v>
      </c>
    </row>
    <row r="1612" spans="1:3" x14ac:dyDescent="0.2">
      <c r="A1612" s="26" t="s">
        <v>9</v>
      </c>
      <c r="B1612" s="24" t="s">
        <v>132</v>
      </c>
      <c r="C1612" s="24">
        <v>299</v>
      </c>
    </row>
    <row r="1613" spans="1:3" x14ac:dyDescent="0.2">
      <c r="A1613" s="26" t="s">
        <v>9</v>
      </c>
      <c r="B1613" s="24" t="s">
        <v>132</v>
      </c>
      <c r="C1613" s="24">
        <v>299</v>
      </c>
    </row>
    <row r="1614" spans="1:3" x14ac:dyDescent="0.2">
      <c r="A1614" s="26" t="s">
        <v>9</v>
      </c>
      <c r="B1614" s="24" t="s">
        <v>132</v>
      </c>
      <c r="C1614" s="24">
        <v>299</v>
      </c>
    </row>
    <row r="1615" spans="1:3" x14ac:dyDescent="0.2">
      <c r="A1615" s="26" t="s">
        <v>9</v>
      </c>
      <c r="B1615" s="24" t="s">
        <v>132</v>
      </c>
      <c r="C1615" s="24">
        <v>299</v>
      </c>
    </row>
    <row r="1616" spans="1:3" x14ac:dyDescent="0.2">
      <c r="A1616" s="26" t="s">
        <v>9</v>
      </c>
      <c r="B1616" s="24" t="s">
        <v>132</v>
      </c>
      <c r="C1616" s="24">
        <v>299</v>
      </c>
    </row>
    <row r="1617" spans="1:3" x14ac:dyDescent="0.2">
      <c r="A1617" s="26" t="s">
        <v>9</v>
      </c>
      <c r="B1617" s="24" t="s">
        <v>132</v>
      </c>
      <c r="C1617" s="24">
        <v>299</v>
      </c>
    </row>
    <row r="1618" spans="1:3" x14ac:dyDescent="0.2">
      <c r="A1618" s="26" t="s">
        <v>9</v>
      </c>
      <c r="B1618" s="24" t="s">
        <v>132</v>
      </c>
      <c r="C1618" s="24">
        <v>299</v>
      </c>
    </row>
    <row r="1619" spans="1:3" x14ac:dyDescent="0.2">
      <c r="A1619" s="26" t="s">
        <v>9</v>
      </c>
      <c r="B1619" s="24" t="s">
        <v>132</v>
      </c>
      <c r="C1619" s="24">
        <v>299</v>
      </c>
    </row>
    <row r="1620" spans="1:3" x14ac:dyDescent="0.2">
      <c r="A1620" s="26" t="s">
        <v>9</v>
      </c>
      <c r="B1620" s="24" t="s">
        <v>132</v>
      </c>
      <c r="C1620" s="24">
        <v>299</v>
      </c>
    </row>
    <row r="1621" spans="1:3" x14ac:dyDescent="0.2">
      <c r="A1621" s="26" t="s">
        <v>9</v>
      </c>
      <c r="B1621" s="24" t="s">
        <v>132</v>
      </c>
      <c r="C1621" s="24">
        <v>299</v>
      </c>
    </row>
    <row r="1622" spans="1:3" x14ac:dyDescent="0.2">
      <c r="A1622" s="26" t="s">
        <v>9</v>
      </c>
      <c r="B1622" s="24" t="s">
        <v>132</v>
      </c>
      <c r="C1622" s="24">
        <v>299</v>
      </c>
    </row>
    <row r="1623" spans="1:3" x14ac:dyDescent="0.2">
      <c r="A1623" s="26" t="s">
        <v>9</v>
      </c>
      <c r="B1623" s="24" t="s">
        <v>132</v>
      </c>
      <c r="C1623" s="24">
        <v>299</v>
      </c>
    </row>
    <row r="1624" spans="1:3" x14ac:dyDescent="0.2">
      <c r="A1624" s="26" t="s">
        <v>9</v>
      </c>
      <c r="B1624" s="24" t="s">
        <v>132</v>
      </c>
      <c r="C1624" s="24">
        <v>299</v>
      </c>
    </row>
    <row r="1625" spans="1:3" x14ac:dyDescent="0.2">
      <c r="A1625" s="26" t="s">
        <v>9</v>
      </c>
      <c r="B1625" s="24" t="s">
        <v>132</v>
      </c>
      <c r="C1625" s="24">
        <v>299</v>
      </c>
    </row>
    <row r="1626" spans="1:3" x14ac:dyDescent="0.2">
      <c r="A1626" s="26" t="s">
        <v>9</v>
      </c>
      <c r="B1626" s="24" t="s">
        <v>132</v>
      </c>
      <c r="C1626" s="24">
        <v>299</v>
      </c>
    </row>
    <row r="1627" spans="1:3" x14ac:dyDescent="0.2">
      <c r="A1627" s="26" t="s">
        <v>9</v>
      </c>
      <c r="B1627" s="24" t="s">
        <v>132</v>
      </c>
      <c r="C1627" s="24">
        <v>299</v>
      </c>
    </row>
    <row r="1628" spans="1:3" x14ac:dyDescent="0.2">
      <c r="A1628" s="26" t="s">
        <v>9</v>
      </c>
      <c r="B1628" s="24" t="s">
        <v>132</v>
      </c>
      <c r="C1628" s="24">
        <v>299</v>
      </c>
    </row>
    <row r="1629" spans="1:3" x14ac:dyDescent="0.2">
      <c r="A1629" s="26" t="s">
        <v>9</v>
      </c>
      <c r="B1629" s="24" t="s">
        <v>132</v>
      </c>
      <c r="C1629" s="24">
        <v>299</v>
      </c>
    </row>
    <row r="1630" spans="1:3" x14ac:dyDescent="0.2">
      <c r="A1630" s="26" t="s">
        <v>9</v>
      </c>
      <c r="B1630" s="24" t="s">
        <v>132</v>
      </c>
      <c r="C1630" s="24">
        <v>299</v>
      </c>
    </row>
    <row r="1631" spans="1:3" x14ac:dyDescent="0.2">
      <c r="A1631" s="26" t="s">
        <v>9</v>
      </c>
      <c r="B1631" s="24" t="s">
        <v>132</v>
      </c>
      <c r="C1631" s="24">
        <v>299</v>
      </c>
    </row>
    <row r="1632" spans="1:3" x14ac:dyDescent="0.2">
      <c r="A1632" s="26" t="s">
        <v>9</v>
      </c>
      <c r="B1632" s="24" t="s">
        <v>132</v>
      </c>
      <c r="C1632" s="24">
        <v>299</v>
      </c>
    </row>
    <row r="1633" spans="1:3" x14ac:dyDescent="0.2">
      <c r="A1633" s="26" t="s">
        <v>9</v>
      </c>
      <c r="B1633" s="24" t="s">
        <v>132</v>
      </c>
      <c r="C1633" s="24">
        <v>299</v>
      </c>
    </row>
    <row r="1634" spans="1:3" x14ac:dyDescent="0.2">
      <c r="A1634" s="26" t="s">
        <v>9</v>
      </c>
      <c r="B1634" s="24" t="s">
        <v>132</v>
      </c>
      <c r="C1634" s="24">
        <v>299</v>
      </c>
    </row>
    <row r="1635" spans="1:3" x14ac:dyDescent="0.2">
      <c r="A1635" s="26" t="s">
        <v>9</v>
      </c>
      <c r="B1635" s="24" t="s">
        <v>132</v>
      </c>
      <c r="C1635" s="24">
        <v>299</v>
      </c>
    </row>
    <row r="1636" spans="1:3" x14ac:dyDescent="0.2">
      <c r="A1636" s="26" t="s">
        <v>9</v>
      </c>
      <c r="B1636" s="24" t="s">
        <v>132</v>
      </c>
      <c r="C1636" s="24">
        <v>299</v>
      </c>
    </row>
    <row r="1637" spans="1:3" x14ac:dyDescent="0.2">
      <c r="A1637" s="26" t="s">
        <v>9</v>
      </c>
      <c r="B1637" s="24" t="s">
        <v>132</v>
      </c>
      <c r="C1637" s="24">
        <v>299</v>
      </c>
    </row>
    <row r="1638" spans="1:3" x14ac:dyDescent="0.2">
      <c r="A1638" s="26" t="s">
        <v>9</v>
      </c>
      <c r="B1638" s="24" t="s">
        <v>132</v>
      </c>
      <c r="C1638" s="24">
        <v>299</v>
      </c>
    </row>
    <row r="1639" spans="1:3" x14ac:dyDescent="0.2">
      <c r="A1639" s="26" t="s">
        <v>9</v>
      </c>
      <c r="B1639" s="24" t="s">
        <v>132</v>
      </c>
      <c r="C1639" s="24">
        <v>299</v>
      </c>
    </row>
    <row r="1640" spans="1:3" x14ac:dyDescent="0.2">
      <c r="A1640" s="26" t="s">
        <v>9</v>
      </c>
      <c r="B1640" s="24" t="s">
        <v>132</v>
      </c>
      <c r="C1640" s="24">
        <v>299</v>
      </c>
    </row>
    <row r="1641" spans="1:3" x14ac:dyDescent="0.2">
      <c r="A1641" s="26" t="s">
        <v>9</v>
      </c>
      <c r="B1641" s="24" t="s">
        <v>132</v>
      </c>
      <c r="C1641" s="24">
        <v>299</v>
      </c>
    </row>
    <row r="1642" spans="1:3" x14ac:dyDescent="0.2">
      <c r="A1642" s="26" t="s">
        <v>9</v>
      </c>
      <c r="B1642" s="24" t="s">
        <v>132</v>
      </c>
      <c r="C1642" s="24">
        <v>299</v>
      </c>
    </row>
    <row r="1643" spans="1:3" x14ac:dyDescent="0.2">
      <c r="A1643" s="26" t="s">
        <v>9</v>
      </c>
      <c r="B1643" s="24" t="s">
        <v>132</v>
      </c>
      <c r="C1643" s="24">
        <v>299</v>
      </c>
    </row>
    <row r="1644" spans="1:3" x14ac:dyDescent="0.2">
      <c r="A1644" s="26" t="s">
        <v>9</v>
      </c>
      <c r="B1644" s="24" t="s">
        <v>132</v>
      </c>
      <c r="C1644" s="24">
        <v>299</v>
      </c>
    </row>
    <row r="1645" spans="1:3" x14ac:dyDescent="0.2">
      <c r="A1645" s="26" t="s">
        <v>9</v>
      </c>
      <c r="B1645" s="24" t="s">
        <v>132</v>
      </c>
      <c r="C1645" s="24">
        <v>299</v>
      </c>
    </row>
    <row r="1646" spans="1:3" x14ac:dyDescent="0.2">
      <c r="A1646" s="26" t="s">
        <v>9</v>
      </c>
      <c r="B1646" s="24" t="s">
        <v>132</v>
      </c>
      <c r="C1646" s="24">
        <v>299</v>
      </c>
    </row>
    <row r="1647" spans="1:3" x14ac:dyDescent="0.2">
      <c r="A1647" s="26" t="s">
        <v>9</v>
      </c>
      <c r="B1647" s="24" t="s">
        <v>132</v>
      </c>
      <c r="C1647" s="24">
        <v>299</v>
      </c>
    </row>
    <row r="1648" spans="1:3" x14ac:dyDescent="0.2">
      <c r="A1648" s="26" t="s">
        <v>9</v>
      </c>
      <c r="B1648" s="24" t="s">
        <v>132</v>
      </c>
      <c r="C1648" s="24">
        <v>299</v>
      </c>
    </row>
    <row r="1649" spans="1:3" x14ac:dyDescent="0.2">
      <c r="A1649" s="26" t="s">
        <v>9</v>
      </c>
      <c r="B1649" s="24" t="s">
        <v>132</v>
      </c>
      <c r="C1649" s="24">
        <v>299</v>
      </c>
    </row>
    <row r="1650" spans="1:3" x14ac:dyDescent="0.2">
      <c r="A1650" s="26" t="s">
        <v>9</v>
      </c>
      <c r="B1650" s="24" t="s">
        <v>132</v>
      </c>
      <c r="C1650" s="24">
        <v>299</v>
      </c>
    </row>
    <row r="1651" spans="1:3" x14ac:dyDescent="0.2">
      <c r="A1651" s="26" t="s">
        <v>9</v>
      </c>
      <c r="B1651" s="24" t="s">
        <v>132</v>
      </c>
      <c r="C1651" s="24">
        <v>299</v>
      </c>
    </row>
    <row r="1652" spans="1:3" x14ac:dyDescent="0.2">
      <c r="A1652" s="26" t="s">
        <v>9</v>
      </c>
      <c r="B1652" s="24" t="s">
        <v>132</v>
      </c>
      <c r="C1652" s="24">
        <v>299</v>
      </c>
    </row>
    <row r="1653" spans="1:3" x14ac:dyDescent="0.2">
      <c r="A1653" s="26" t="s">
        <v>9</v>
      </c>
      <c r="B1653" s="24" t="s">
        <v>132</v>
      </c>
      <c r="C1653" s="24">
        <v>299</v>
      </c>
    </row>
    <row r="1654" spans="1:3" x14ac:dyDescent="0.2">
      <c r="A1654" s="26" t="s">
        <v>9</v>
      </c>
      <c r="B1654" s="24" t="s">
        <v>132</v>
      </c>
      <c r="C1654" s="24">
        <v>299</v>
      </c>
    </row>
    <row r="1655" spans="1:3" x14ac:dyDescent="0.2">
      <c r="A1655" s="26" t="s">
        <v>9</v>
      </c>
      <c r="B1655" s="24" t="s">
        <v>132</v>
      </c>
      <c r="C1655" s="24">
        <v>299</v>
      </c>
    </row>
    <row r="1656" spans="1:3" x14ac:dyDescent="0.2">
      <c r="A1656" s="26" t="s">
        <v>9</v>
      </c>
      <c r="B1656" s="24" t="s">
        <v>132</v>
      </c>
      <c r="C1656" s="24">
        <v>299</v>
      </c>
    </row>
    <row r="1657" spans="1:3" ht="25.5" x14ac:dyDescent="0.2">
      <c r="A1657" s="26" t="s">
        <v>9</v>
      </c>
      <c r="B1657" s="24" t="s">
        <v>133</v>
      </c>
      <c r="C1657" s="24">
        <v>600.01</v>
      </c>
    </row>
    <row r="1658" spans="1:3" ht="25.5" x14ac:dyDescent="0.2">
      <c r="A1658" s="26" t="s">
        <v>9</v>
      </c>
      <c r="B1658" s="24" t="s">
        <v>133</v>
      </c>
      <c r="C1658" s="24">
        <v>600.01</v>
      </c>
    </row>
    <row r="1659" spans="1:3" ht="25.5" x14ac:dyDescent="0.2">
      <c r="A1659" s="26" t="s">
        <v>9</v>
      </c>
      <c r="B1659" s="24" t="s">
        <v>133</v>
      </c>
      <c r="C1659" s="24">
        <v>600.01</v>
      </c>
    </row>
    <row r="1660" spans="1:3" ht="25.5" x14ac:dyDescent="0.2">
      <c r="A1660" s="26" t="s">
        <v>9</v>
      </c>
      <c r="B1660" s="24" t="s">
        <v>133</v>
      </c>
      <c r="C1660" s="24">
        <v>600.01</v>
      </c>
    </row>
    <row r="1661" spans="1:3" ht="25.5" x14ac:dyDescent="0.2">
      <c r="A1661" s="26" t="s">
        <v>9</v>
      </c>
      <c r="B1661" s="24" t="s">
        <v>133</v>
      </c>
      <c r="C1661" s="24">
        <v>600.01</v>
      </c>
    </row>
    <row r="1662" spans="1:3" ht="25.5" x14ac:dyDescent="0.2">
      <c r="A1662" s="26" t="s">
        <v>9</v>
      </c>
      <c r="B1662" s="24" t="s">
        <v>133</v>
      </c>
      <c r="C1662" s="24">
        <v>600.01</v>
      </c>
    </row>
    <row r="1663" spans="1:3" ht="25.5" x14ac:dyDescent="0.2">
      <c r="A1663" s="26" t="s">
        <v>9</v>
      </c>
      <c r="B1663" s="24" t="s">
        <v>133</v>
      </c>
      <c r="C1663" s="24">
        <v>600.01</v>
      </c>
    </row>
    <row r="1664" spans="1:3" ht="25.5" x14ac:dyDescent="0.2">
      <c r="A1664" s="26" t="s">
        <v>9</v>
      </c>
      <c r="B1664" s="24" t="s">
        <v>133</v>
      </c>
      <c r="C1664" s="24">
        <v>600.01</v>
      </c>
    </row>
    <row r="1665" spans="1:3" ht="25.5" x14ac:dyDescent="0.2">
      <c r="A1665" s="26" t="s">
        <v>9</v>
      </c>
      <c r="B1665" s="24" t="s">
        <v>133</v>
      </c>
      <c r="C1665" s="24">
        <v>600.01</v>
      </c>
    </row>
    <row r="1666" spans="1:3" ht="25.5" x14ac:dyDescent="0.2">
      <c r="A1666" s="26" t="s">
        <v>9</v>
      </c>
      <c r="B1666" s="24" t="s">
        <v>133</v>
      </c>
      <c r="C1666" s="24">
        <v>600.01</v>
      </c>
    </row>
    <row r="1667" spans="1:3" ht="25.5" x14ac:dyDescent="0.2">
      <c r="A1667" s="26" t="s">
        <v>9</v>
      </c>
      <c r="B1667" s="24" t="s">
        <v>133</v>
      </c>
      <c r="C1667" s="24">
        <v>600.01</v>
      </c>
    </row>
    <row r="1668" spans="1:3" ht="25.5" x14ac:dyDescent="0.2">
      <c r="A1668" s="26" t="s">
        <v>9</v>
      </c>
      <c r="B1668" s="24" t="s">
        <v>133</v>
      </c>
      <c r="C1668" s="24">
        <v>600.01</v>
      </c>
    </row>
    <row r="1669" spans="1:3" ht="25.5" x14ac:dyDescent="0.2">
      <c r="A1669" s="26" t="s">
        <v>9</v>
      </c>
      <c r="B1669" s="24" t="s">
        <v>133</v>
      </c>
      <c r="C1669" s="24">
        <v>600.01</v>
      </c>
    </row>
    <row r="1670" spans="1:3" ht="25.5" x14ac:dyDescent="0.2">
      <c r="A1670" s="26" t="s">
        <v>9</v>
      </c>
      <c r="B1670" s="24" t="s">
        <v>133</v>
      </c>
      <c r="C1670" s="24">
        <v>600.01</v>
      </c>
    </row>
    <row r="1671" spans="1:3" ht="25.5" x14ac:dyDescent="0.2">
      <c r="A1671" s="26" t="s">
        <v>9</v>
      </c>
      <c r="B1671" s="24" t="s">
        <v>133</v>
      </c>
      <c r="C1671" s="24">
        <v>600.01</v>
      </c>
    </row>
    <row r="1672" spans="1:3" ht="25.5" x14ac:dyDescent="0.2">
      <c r="A1672" s="26" t="s">
        <v>9</v>
      </c>
      <c r="B1672" s="24" t="s">
        <v>133</v>
      </c>
      <c r="C1672" s="24">
        <v>600.01</v>
      </c>
    </row>
    <row r="1673" spans="1:3" ht="25.5" x14ac:dyDescent="0.2">
      <c r="A1673" s="26" t="s">
        <v>9</v>
      </c>
      <c r="B1673" s="24" t="s">
        <v>133</v>
      </c>
      <c r="C1673" s="24">
        <v>600.01</v>
      </c>
    </row>
    <row r="1674" spans="1:3" ht="25.5" x14ac:dyDescent="0.2">
      <c r="A1674" s="26" t="s">
        <v>9</v>
      </c>
      <c r="B1674" s="24" t="s">
        <v>133</v>
      </c>
      <c r="C1674" s="24">
        <v>600.01</v>
      </c>
    </row>
    <row r="1675" spans="1:3" ht="25.5" x14ac:dyDescent="0.2">
      <c r="A1675" s="26" t="s">
        <v>9</v>
      </c>
      <c r="B1675" s="24" t="s">
        <v>133</v>
      </c>
      <c r="C1675" s="24">
        <v>600.01</v>
      </c>
    </row>
    <row r="1676" spans="1:3" ht="25.5" x14ac:dyDescent="0.2">
      <c r="A1676" s="26" t="s">
        <v>9</v>
      </c>
      <c r="B1676" s="24" t="s">
        <v>133</v>
      </c>
      <c r="C1676" s="24">
        <v>600.01</v>
      </c>
    </row>
    <row r="1677" spans="1:3" ht="25.5" x14ac:dyDescent="0.2">
      <c r="A1677" s="26" t="s">
        <v>9</v>
      </c>
      <c r="B1677" s="24" t="s">
        <v>133</v>
      </c>
      <c r="C1677" s="24">
        <v>600.01</v>
      </c>
    </row>
    <row r="1678" spans="1:3" ht="25.5" x14ac:dyDescent="0.2">
      <c r="A1678" s="26" t="s">
        <v>9</v>
      </c>
      <c r="B1678" s="24" t="s">
        <v>133</v>
      </c>
      <c r="C1678" s="24">
        <v>600.01</v>
      </c>
    </row>
    <row r="1679" spans="1:3" ht="25.5" x14ac:dyDescent="0.2">
      <c r="A1679" s="26" t="s">
        <v>9</v>
      </c>
      <c r="B1679" s="24" t="s">
        <v>133</v>
      </c>
      <c r="C1679" s="24">
        <v>600.01</v>
      </c>
    </row>
    <row r="1680" spans="1:3" ht="25.5" x14ac:dyDescent="0.2">
      <c r="A1680" s="26" t="s">
        <v>9</v>
      </c>
      <c r="B1680" s="24" t="s">
        <v>133</v>
      </c>
      <c r="C1680" s="24">
        <v>600.01</v>
      </c>
    </row>
    <row r="1681" spans="1:3" ht="25.5" x14ac:dyDescent="0.2">
      <c r="A1681" s="26" t="s">
        <v>9</v>
      </c>
      <c r="B1681" s="24" t="s">
        <v>133</v>
      </c>
      <c r="C1681" s="24">
        <v>600.01</v>
      </c>
    </row>
    <row r="1682" spans="1:3" ht="63.75" x14ac:dyDescent="0.2">
      <c r="A1682" s="26" t="s">
        <v>9</v>
      </c>
      <c r="B1682" s="24" t="s">
        <v>134</v>
      </c>
      <c r="C1682" s="24">
        <v>3350</v>
      </c>
    </row>
    <row r="1683" spans="1:3" ht="25.5" x14ac:dyDescent="0.2">
      <c r="A1683" s="26" t="s">
        <v>9</v>
      </c>
      <c r="B1683" s="24" t="s">
        <v>135</v>
      </c>
      <c r="C1683" s="24">
        <v>4199.99</v>
      </c>
    </row>
    <row r="1684" spans="1:3" ht="25.5" x14ac:dyDescent="0.2">
      <c r="A1684" s="26" t="s">
        <v>9</v>
      </c>
      <c r="B1684" s="24" t="s">
        <v>136</v>
      </c>
      <c r="C1684" s="24">
        <v>4199.99</v>
      </c>
    </row>
    <row r="1685" spans="1:3" ht="25.5" x14ac:dyDescent="0.2">
      <c r="A1685" s="26" t="s">
        <v>9</v>
      </c>
      <c r="B1685" s="24" t="s">
        <v>136</v>
      </c>
      <c r="C1685" s="24">
        <v>4199.99</v>
      </c>
    </row>
    <row r="1686" spans="1:3" ht="25.5" x14ac:dyDescent="0.2">
      <c r="A1686" s="26" t="s">
        <v>9</v>
      </c>
      <c r="B1686" s="24" t="s">
        <v>136</v>
      </c>
      <c r="C1686" s="24">
        <v>4199.99</v>
      </c>
    </row>
    <row r="1687" spans="1:3" ht="25.5" x14ac:dyDescent="0.2">
      <c r="A1687" s="26" t="s">
        <v>9</v>
      </c>
      <c r="B1687" s="24" t="s">
        <v>121</v>
      </c>
      <c r="C1687" s="24">
        <v>600.01</v>
      </c>
    </row>
    <row r="1688" spans="1:3" ht="25.5" x14ac:dyDescent="0.2">
      <c r="A1688" s="26" t="s">
        <v>9</v>
      </c>
      <c r="B1688" s="24" t="s">
        <v>121</v>
      </c>
      <c r="C1688" s="24">
        <v>600.01</v>
      </c>
    </row>
    <row r="1689" spans="1:3" ht="25.5" x14ac:dyDescent="0.2">
      <c r="A1689" s="26" t="s">
        <v>9</v>
      </c>
      <c r="B1689" s="24" t="s">
        <v>121</v>
      </c>
      <c r="C1689" s="24">
        <v>600.01</v>
      </c>
    </row>
    <row r="1690" spans="1:3" ht="25.5" x14ac:dyDescent="0.2">
      <c r="A1690" s="26" t="s">
        <v>9</v>
      </c>
      <c r="B1690" s="24" t="s">
        <v>137</v>
      </c>
      <c r="C1690" s="24">
        <v>600.01</v>
      </c>
    </row>
    <row r="1691" spans="1:3" ht="25.5" x14ac:dyDescent="0.2">
      <c r="A1691" s="26" t="s">
        <v>9</v>
      </c>
      <c r="B1691" s="24" t="s">
        <v>137</v>
      </c>
      <c r="C1691" s="24">
        <v>600.01</v>
      </c>
    </row>
    <row r="1692" spans="1:3" ht="25.5" x14ac:dyDescent="0.2">
      <c r="A1692" s="26" t="s">
        <v>9</v>
      </c>
      <c r="B1692" s="24" t="s">
        <v>137</v>
      </c>
      <c r="C1692" s="24">
        <v>600.01</v>
      </c>
    </row>
    <row r="1693" spans="1:3" ht="25.5" x14ac:dyDescent="0.2">
      <c r="A1693" s="26" t="s">
        <v>9</v>
      </c>
      <c r="B1693" s="24" t="s">
        <v>137</v>
      </c>
      <c r="C1693" s="24">
        <v>600.01</v>
      </c>
    </row>
    <row r="1694" spans="1:3" ht="25.5" x14ac:dyDescent="0.2">
      <c r="A1694" s="26" t="s">
        <v>9</v>
      </c>
      <c r="B1694" s="24" t="s">
        <v>137</v>
      </c>
      <c r="C1694" s="24">
        <v>600.01</v>
      </c>
    </row>
    <row r="1695" spans="1:3" ht="25.5" x14ac:dyDescent="0.2">
      <c r="A1695" s="26" t="s">
        <v>9</v>
      </c>
      <c r="B1695" s="24" t="s">
        <v>137</v>
      </c>
      <c r="C1695" s="24">
        <v>600.01</v>
      </c>
    </row>
    <row r="1696" spans="1:3" ht="25.5" x14ac:dyDescent="0.2">
      <c r="A1696" s="26" t="s">
        <v>9</v>
      </c>
      <c r="B1696" s="24" t="s">
        <v>137</v>
      </c>
      <c r="C1696" s="24">
        <v>600.01</v>
      </c>
    </row>
    <row r="1697" spans="1:3" ht="25.5" x14ac:dyDescent="0.2">
      <c r="A1697" s="26" t="s">
        <v>9</v>
      </c>
      <c r="B1697" s="24" t="s">
        <v>137</v>
      </c>
      <c r="C1697" s="24">
        <v>600.01</v>
      </c>
    </row>
    <row r="1698" spans="1:3" ht="25.5" x14ac:dyDescent="0.2">
      <c r="A1698" s="26" t="s">
        <v>9</v>
      </c>
      <c r="B1698" s="24" t="s">
        <v>137</v>
      </c>
      <c r="C1698" s="24">
        <v>600.01</v>
      </c>
    </row>
    <row r="1699" spans="1:3" ht="25.5" x14ac:dyDescent="0.2">
      <c r="A1699" s="26" t="s">
        <v>9</v>
      </c>
      <c r="B1699" s="24" t="s">
        <v>137</v>
      </c>
      <c r="C1699" s="24">
        <v>600.01</v>
      </c>
    </row>
    <row r="1700" spans="1:3" ht="25.5" x14ac:dyDescent="0.2">
      <c r="A1700" s="26" t="s">
        <v>9</v>
      </c>
      <c r="B1700" s="24" t="s">
        <v>137</v>
      </c>
      <c r="C1700" s="24">
        <v>600.01</v>
      </c>
    </row>
    <row r="1701" spans="1:3" ht="25.5" x14ac:dyDescent="0.2">
      <c r="A1701" s="26" t="s">
        <v>9</v>
      </c>
      <c r="B1701" s="24" t="s">
        <v>137</v>
      </c>
      <c r="C1701" s="24">
        <v>600.01</v>
      </c>
    </row>
    <row r="1702" spans="1:3" ht="25.5" x14ac:dyDescent="0.2">
      <c r="A1702" s="26" t="s">
        <v>9</v>
      </c>
      <c r="B1702" s="24" t="s">
        <v>137</v>
      </c>
      <c r="C1702" s="24">
        <v>600.01</v>
      </c>
    </row>
    <row r="1703" spans="1:3" ht="25.5" x14ac:dyDescent="0.2">
      <c r="A1703" s="26" t="s">
        <v>9</v>
      </c>
      <c r="B1703" s="24" t="s">
        <v>137</v>
      </c>
      <c r="C1703" s="24">
        <v>600.01</v>
      </c>
    </row>
    <row r="1704" spans="1:3" ht="25.5" x14ac:dyDescent="0.2">
      <c r="A1704" s="26" t="s">
        <v>9</v>
      </c>
      <c r="B1704" s="24" t="s">
        <v>137</v>
      </c>
      <c r="C1704" s="24">
        <v>600.01</v>
      </c>
    </row>
    <row r="1705" spans="1:3" ht="25.5" x14ac:dyDescent="0.2">
      <c r="A1705" s="26" t="s">
        <v>9</v>
      </c>
      <c r="B1705" s="24" t="s">
        <v>137</v>
      </c>
      <c r="C1705" s="24">
        <v>600.01</v>
      </c>
    </row>
    <row r="1706" spans="1:3" ht="25.5" x14ac:dyDescent="0.2">
      <c r="A1706" s="26" t="s">
        <v>9</v>
      </c>
      <c r="B1706" s="24" t="s">
        <v>137</v>
      </c>
      <c r="C1706" s="24">
        <v>600.01</v>
      </c>
    </row>
    <row r="1707" spans="1:3" ht="25.5" x14ac:dyDescent="0.2">
      <c r="A1707" s="26" t="s">
        <v>9</v>
      </c>
      <c r="B1707" s="24" t="s">
        <v>137</v>
      </c>
      <c r="C1707" s="24">
        <v>600.01</v>
      </c>
    </row>
    <row r="1708" spans="1:3" ht="25.5" x14ac:dyDescent="0.2">
      <c r="A1708" s="26" t="s">
        <v>9</v>
      </c>
      <c r="B1708" s="24" t="s">
        <v>137</v>
      </c>
      <c r="C1708" s="24">
        <v>600.01</v>
      </c>
    </row>
    <row r="1709" spans="1:3" ht="25.5" x14ac:dyDescent="0.2">
      <c r="A1709" s="26" t="s">
        <v>9</v>
      </c>
      <c r="B1709" s="24" t="s">
        <v>137</v>
      </c>
      <c r="C1709" s="24">
        <v>600.01</v>
      </c>
    </row>
    <row r="1710" spans="1:3" ht="25.5" x14ac:dyDescent="0.2">
      <c r="A1710" s="26" t="s">
        <v>9</v>
      </c>
      <c r="B1710" s="24" t="s">
        <v>137</v>
      </c>
      <c r="C1710" s="24">
        <v>600.01</v>
      </c>
    </row>
    <row r="1711" spans="1:3" ht="25.5" x14ac:dyDescent="0.2">
      <c r="A1711" s="26" t="s">
        <v>9</v>
      </c>
      <c r="B1711" s="24" t="s">
        <v>137</v>
      </c>
      <c r="C1711" s="24">
        <v>600.01</v>
      </c>
    </row>
    <row r="1712" spans="1:3" ht="25.5" x14ac:dyDescent="0.2">
      <c r="A1712" s="26" t="s">
        <v>9</v>
      </c>
      <c r="B1712" s="24" t="s">
        <v>137</v>
      </c>
      <c r="C1712" s="24">
        <v>600.01</v>
      </c>
    </row>
    <row r="1713" spans="1:3" ht="25.5" x14ac:dyDescent="0.2">
      <c r="A1713" s="26" t="s">
        <v>9</v>
      </c>
      <c r="B1713" s="24" t="s">
        <v>137</v>
      </c>
      <c r="C1713" s="24">
        <v>600.01</v>
      </c>
    </row>
    <row r="1714" spans="1:3" ht="25.5" x14ac:dyDescent="0.2">
      <c r="A1714" s="26" t="s">
        <v>9</v>
      </c>
      <c r="B1714" s="24" t="s">
        <v>137</v>
      </c>
      <c r="C1714" s="24">
        <v>600.01</v>
      </c>
    </row>
    <row r="1715" spans="1:3" ht="25.5" x14ac:dyDescent="0.2">
      <c r="A1715" s="26" t="s">
        <v>9</v>
      </c>
      <c r="B1715" s="24" t="s">
        <v>137</v>
      </c>
      <c r="C1715" s="24">
        <v>600.01</v>
      </c>
    </row>
    <row r="1716" spans="1:3" ht="25.5" x14ac:dyDescent="0.2">
      <c r="A1716" s="26" t="s">
        <v>9</v>
      </c>
      <c r="B1716" s="24" t="s">
        <v>137</v>
      </c>
      <c r="C1716" s="24">
        <v>600.01</v>
      </c>
    </row>
    <row r="1717" spans="1:3" ht="25.5" x14ac:dyDescent="0.2">
      <c r="A1717" s="26" t="s">
        <v>9</v>
      </c>
      <c r="B1717" s="24" t="s">
        <v>137</v>
      </c>
      <c r="C1717" s="24">
        <v>600.01</v>
      </c>
    </row>
    <row r="1718" spans="1:3" ht="25.5" x14ac:dyDescent="0.2">
      <c r="A1718" s="26" t="s">
        <v>9</v>
      </c>
      <c r="B1718" s="24" t="s">
        <v>137</v>
      </c>
      <c r="C1718" s="24">
        <v>600.01</v>
      </c>
    </row>
    <row r="1719" spans="1:3" ht="25.5" x14ac:dyDescent="0.2">
      <c r="A1719" s="26" t="s">
        <v>9</v>
      </c>
      <c r="B1719" s="24" t="s">
        <v>137</v>
      </c>
      <c r="C1719" s="24">
        <v>600.01</v>
      </c>
    </row>
    <row r="1720" spans="1:3" ht="25.5" x14ac:dyDescent="0.2">
      <c r="A1720" s="26" t="s">
        <v>9</v>
      </c>
      <c r="B1720" s="24" t="s">
        <v>137</v>
      </c>
      <c r="C1720" s="24">
        <v>600.01</v>
      </c>
    </row>
    <row r="1721" spans="1:3" ht="25.5" x14ac:dyDescent="0.2">
      <c r="A1721" s="26" t="s">
        <v>9</v>
      </c>
      <c r="B1721" s="24" t="s">
        <v>137</v>
      </c>
      <c r="C1721" s="24">
        <v>600.01</v>
      </c>
    </row>
    <row r="1722" spans="1:3" ht="25.5" x14ac:dyDescent="0.2">
      <c r="A1722" s="26" t="s">
        <v>9</v>
      </c>
      <c r="B1722" s="24" t="s">
        <v>137</v>
      </c>
      <c r="C1722" s="24">
        <v>600.01</v>
      </c>
    </row>
    <row r="1723" spans="1:3" ht="25.5" x14ac:dyDescent="0.2">
      <c r="A1723" s="26" t="s">
        <v>9</v>
      </c>
      <c r="B1723" s="24" t="s">
        <v>137</v>
      </c>
      <c r="C1723" s="24">
        <v>600.01</v>
      </c>
    </row>
    <row r="1724" spans="1:3" ht="25.5" x14ac:dyDescent="0.2">
      <c r="A1724" s="26" t="s">
        <v>9</v>
      </c>
      <c r="B1724" s="24" t="s">
        <v>137</v>
      </c>
      <c r="C1724" s="24">
        <v>600.01</v>
      </c>
    </row>
    <row r="1725" spans="1:3" ht="25.5" x14ac:dyDescent="0.2">
      <c r="A1725" s="26" t="s">
        <v>9</v>
      </c>
      <c r="B1725" s="24" t="s">
        <v>137</v>
      </c>
      <c r="C1725" s="24">
        <v>600.01</v>
      </c>
    </row>
    <row r="1726" spans="1:3" ht="25.5" x14ac:dyDescent="0.2">
      <c r="A1726" s="26" t="s">
        <v>9</v>
      </c>
      <c r="B1726" s="24" t="s">
        <v>137</v>
      </c>
      <c r="C1726" s="24">
        <v>600.01</v>
      </c>
    </row>
    <row r="1727" spans="1:3" ht="63.75" x14ac:dyDescent="0.2">
      <c r="A1727" s="26" t="s">
        <v>9</v>
      </c>
      <c r="B1727" s="24" t="s">
        <v>138</v>
      </c>
      <c r="C1727" s="24">
        <v>3775</v>
      </c>
    </row>
    <row r="1728" spans="1:3" x14ac:dyDescent="0.2">
      <c r="A1728" s="26" t="s">
        <v>9</v>
      </c>
      <c r="B1728" s="24" t="s">
        <v>139</v>
      </c>
      <c r="C1728" s="24">
        <v>2995</v>
      </c>
    </row>
    <row r="1729" spans="1:3" ht="25.5" x14ac:dyDescent="0.2">
      <c r="A1729" s="26" t="s">
        <v>9</v>
      </c>
      <c r="B1729" s="24" t="s">
        <v>140</v>
      </c>
      <c r="C1729" s="24">
        <v>3995</v>
      </c>
    </row>
    <row r="1730" spans="1:3" x14ac:dyDescent="0.2">
      <c r="A1730" s="26" t="s">
        <v>9</v>
      </c>
      <c r="B1730" s="24" t="s">
        <v>141</v>
      </c>
      <c r="C1730" s="24">
        <v>649.6</v>
      </c>
    </row>
    <row r="1731" spans="1:3" x14ac:dyDescent="0.2">
      <c r="A1731" s="26" t="s">
        <v>9</v>
      </c>
      <c r="B1731" s="24" t="s">
        <v>141</v>
      </c>
      <c r="C1731" s="24">
        <v>649.6</v>
      </c>
    </row>
    <row r="1732" spans="1:3" x14ac:dyDescent="0.2">
      <c r="A1732" s="26" t="s">
        <v>9</v>
      </c>
      <c r="B1732" s="24" t="s">
        <v>141</v>
      </c>
      <c r="C1732" s="24">
        <v>649.6</v>
      </c>
    </row>
    <row r="1733" spans="1:3" x14ac:dyDescent="0.2">
      <c r="A1733" s="26" t="s">
        <v>9</v>
      </c>
      <c r="B1733" s="24" t="s">
        <v>141</v>
      </c>
      <c r="C1733" s="24">
        <v>649.6</v>
      </c>
    </row>
    <row r="1734" spans="1:3" x14ac:dyDescent="0.2">
      <c r="A1734" s="26" t="s">
        <v>9</v>
      </c>
      <c r="B1734" s="24" t="s">
        <v>141</v>
      </c>
      <c r="C1734" s="24">
        <v>649.6</v>
      </c>
    </row>
    <row r="1735" spans="1:3" x14ac:dyDescent="0.2">
      <c r="A1735" s="26" t="s">
        <v>9</v>
      </c>
      <c r="B1735" s="24" t="s">
        <v>141</v>
      </c>
      <c r="C1735" s="24">
        <v>649.6</v>
      </c>
    </row>
    <row r="1736" spans="1:3" x14ac:dyDescent="0.2">
      <c r="A1736" s="26" t="s">
        <v>9</v>
      </c>
      <c r="B1736" s="24" t="s">
        <v>141</v>
      </c>
      <c r="C1736" s="24">
        <v>649.6</v>
      </c>
    </row>
    <row r="1737" spans="1:3" x14ac:dyDescent="0.2">
      <c r="A1737" s="26" t="s">
        <v>9</v>
      </c>
      <c r="B1737" s="24" t="s">
        <v>141</v>
      </c>
      <c r="C1737" s="24">
        <v>649.6</v>
      </c>
    </row>
    <row r="1738" spans="1:3" x14ac:dyDescent="0.2">
      <c r="A1738" s="26" t="s">
        <v>9</v>
      </c>
      <c r="B1738" s="24" t="s">
        <v>141</v>
      </c>
      <c r="C1738" s="24">
        <v>649.6</v>
      </c>
    </row>
    <row r="1739" spans="1:3" x14ac:dyDescent="0.2">
      <c r="A1739" s="26" t="s">
        <v>9</v>
      </c>
      <c r="B1739" s="24" t="s">
        <v>141</v>
      </c>
      <c r="C1739" s="24">
        <v>649.6</v>
      </c>
    </row>
    <row r="1740" spans="1:3" x14ac:dyDescent="0.2">
      <c r="A1740" s="26" t="s">
        <v>9</v>
      </c>
      <c r="B1740" s="24" t="s">
        <v>141</v>
      </c>
      <c r="C1740" s="24">
        <v>649.6</v>
      </c>
    </row>
    <row r="1741" spans="1:3" x14ac:dyDescent="0.2">
      <c r="A1741" s="26" t="s">
        <v>9</v>
      </c>
      <c r="B1741" s="24" t="s">
        <v>141</v>
      </c>
      <c r="C1741" s="24">
        <v>649.6</v>
      </c>
    </row>
    <row r="1742" spans="1:3" x14ac:dyDescent="0.2">
      <c r="A1742" s="26" t="s">
        <v>9</v>
      </c>
      <c r="B1742" s="24" t="s">
        <v>141</v>
      </c>
      <c r="C1742" s="24">
        <v>649.6</v>
      </c>
    </row>
    <row r="1743" spans="1:3" x14ac:dyDescent="0.2">
      <c r="A1743" s="26" t="s">
        <v>9</v>
      </c>
      <c r="B1743" s="24" t="s">
        <v>141</v>
      </c>
      <c r="C1743" s="24">
        <v>649.6</v>
      </c>
    </row>
    <row r="1744" spans="1:3" x14ac:dyDescent="0.2">
      <c r="A1744" s="26" t="s">
        <v>9</v>
      </c>
      <c r="B1744" s="24" t="s">
        <v>141</v>
      </c>
      <c r="C1744" s="24">
        <v>649.6</v>
      </c>
    </row>
    <row r="1745" spans="1:3" x14ac:dyDescent="0.2">
      <c r="A1745" s="26" t="s">
        <v>9</v>
      </c>
      <c r="B1745" s="24" t="s">
        <v>141</v>
      </c>
      <c r="C1745" s="24">
        <v>696</v>
      </c>
    </row>
    <row r="1746" spans="1:3" x14ac:dyDescent="0.2">
      <c r="A1746" s="26" t="s">
        <v>9</v>
      </c>
      <c r="B1746" s="24" t="s">
        <v>141</v>
      </c>
      <c r="C1746" s="24">
        <v>696</v>
      </c>
    </row>
    <row r="1747" spans="1:3" x14ac:dyDescent="0.2">
      <c r="A1747" s="26" t="s">
        <v>9</v>
      </c>
      <c r="B1747" s="24" t="s">
        <v>141</v>
      </c>
      <c r="C1747" s="24">
        <v>696</v>
      </c>
    </row>
    <row r="1748" spans="1:3" x14ac:dyDescent="0.2">
      <c r="A1748" s="26" t="s">
        <v>9</v>
      </c>
      <c r="B1748" s="24" t="s">
        <v>141</v>
      </c>
      <c r="C1748" s="24">
        <v>696</v>
      </c>
    </row>
    <row r="1749" spans="1:3" x14ac:dyDescent="0.2">
      <c r="A1749" s="26" t="s">
        <v>9</v>
      </c>
      <c r="B1749" s="24" t="s">
        <v>141</v>
      </c>
      <c r="C1749" s="24">
        <v>696</v>
      </c>
    </row>
    <row r="1750" spans="1:3" x14ac:dyDescent="0.2">
      <c r="A1750" s="26" t="s">
        <v>9</v>
      </c>
      <c r="B1750" s="24" t="s">
        <v>141</v>
      </c>
      <c r="C1750" s="24">
        <v>696</v>
      </c>
    </row>
    <row r="1751" spans="1:3" x14ac:dyDescent="0.2">
      <c r="A1751" s="26" t="s">
        <v>9</v>
      </c>
      <c r="B1751" s="24" t="s">
        <v>141</v>
      </c>
      <c r="C1751" s="24">
        <v>696</v>
      </c>
    </row>
    <row r="1752" spans="1:3" x14ac:dyDescent="0.2">
      <c r="A1752" s="26" t="s">
        <v>9</v>
      </c>
      <c r="B1752" s="24" t="s">
        <v>141</v>
      </c>
      <c r="C1752" s="24">
        <v>696</v>
      </c>
    </row>
    <row r="1753" spans="1:3" x14ac:dyDescent="0.2">
      <c r="A1753" s="26" t="s">
        <v>9</v>
      </c>
      <c r="B1753" s="24" t="s">
        <v>141</v>
      </c>
      <c r="C1753" s="24">
        <v>696</v>
      </c>
    </row>
    <row r="1754" spans="1:3" x14ac:dyDescent="0.2">
      <c r="A1754" s="26" t="s">
        <v>9</v>
      </c>
      <c r="B1754" s="24" t="s">
        <v>141</v>
      </c>
      <c r="C1754" s="24">
        <v>696</v>
      </c>
    </row>
    <row r="1755" spans="1:3" x14ac:dyDescent="0.2">
      <c r="A1755" s="26" t="s">
        <v>9</v>
      </c>
      <c r="B1755" s="24" t="s">
        <v>141</v>
      </c>
      <c r="C1755" s="24">
        <v>696</v>
      </c>
    </row>
    <row r="1756" spans="1:3" x14ac:dyDescent="0.2">
      <c r="A1756" s="26" t="s">
        <v>9</v>
      </c>
      <c r="B1756" s="24" t="s">
        <v>141</v>
      </c>
      <c r="C1756" s="24">
        <v>696</v>
      </c>
    </row>
    <row r="1757" spans="1:3" x14ac:dyDescent="0.2">
      <c r="A1757" s="26" t="s">
        <v>9</v>
      </c>
      <c r="B1757" s="24" t="s">
        <v>141</v>
      </c>
      <c r="C1757" s="24">
        <v>696</v>
      </c>
    </row>
    <row r="1758" spans="1:3" x14ac:dyDescent="0.2">
      <c r="A1758" s="26" t="s">
        <v>9</v>
      </c>
      <c r="B1758" s="24" t="s">
        <v>141</v>
      </c>
      <c r="C1758" s="24">
        <v>696</v>
      </c>
    </row>
    <row r="1759" spans="1:3" x14ac:dyDescent="0.2">
      <c r="A1759" s="26" t="s">
        <v>9</v>
      </c>
      <c r="B1759" s="24" t="s">
        <v>141</v>
      </c>
      <c r="C1759" s="24">
        <v>696</v>
      </c>
    </row>
    <row r="1760" spans="1:3" x14ac:dyDescent="0.2">
      <c r="A1760" s="26" t="s">
        <v>9</v>
      </c>
      <c r="B1760" s="24" t="s">
        <v>141</v>
      </c>
      <c r="C1760" s="24">
        <v>649.6</v>
      </c>
    </row>
    <row r="1761" spans="1:3" x14ac:dyDescent="0.2">
      <c r="A1761" s="26" t="s">
        <v>9</v>
      </c>
      <c r="B1761" s="24" t="s">
        <v>141</v>
      </c>
      <c r="C1761" s="24">
        <v>649.6</v>
      </c>
    </row>
    <row r="1762" spans="1:3" x14ac:dyDescent="0.2">
      <c r="A1762" s="26" t="s">
        <v>9</v>
      </c>
      <c r="B1762" s="24" t="s">
        <v>141</v>
      </c>
      <c r="C1762" s="24">
        <v>649.6</v>
      </c>
    </row>
    <row r="1763" spans="1:3" x14ac:dyDescent="0.2">
      <c r="A1763" s="26" t="s">
        <v>9</v>
      </c>
      <c r="B1763" s="24" t="s">
        <v>141</v>
      </c>
      <c r="C1763" s="24">
        <v>649.6</v>
      </c>
    </row>
    <row r="1764" spans="1:3" x14ac:dyDescent="0.2">
      <c r="A1764" s="26" t="s">
        <v>9</v>
      </c>
      <c r="B1764" s="24" t="s">
        <v>141</v>
      </c>
      <c r="C1764" s="24">
        <v>649.6</v>
      </c>
    </row>
    <row r="1765" spans="1:3" x14ac:dyDescent="0.2">
      <c r="A1765" s="26" t="s">
        <v>9</v>
      </c>
      <c r="B1765" s="24" t="s">
        <v>141</v>
      </c>
      <c r="C1765" s="24">
        <v>649.6</v>
      </c>
    </row>
    <row r="1766" spans="1:3" x14ac:dyDescent="0.2">
      <c r="A1766" s="26" t="s">
        <v>9</v>
      </c>
      <c r="B1766" s="24" t="s">
        <v>141</v>
      </c>
      <c r="C1766" s="24">
        <v>649.6</v>
      </c>
    </row>
    <row r="1767" spans="1:3" x14ac:dyDescent="0.2">
      <c r="A1767" s="26" t="s">
        <v>9</v>
      </c>
      <c r="B1767" s="24" t="s">
        <v>141</v>
      </c>
      <c r="C1767" s="24">
        <v>649.6</v>
      </c>
    </row>
    <row r="1768" spans="1:3" x14ac:dyDescent="0.2">
      <c r="A1768" s="26" t="s">
        <v>9</v>
      </c>
      <c r="B1768" s="24" t="s">
        <v>141</v>
      </c>
      <c r="C1768" s="24">
        <v>649.6</v>
      </c>
    </row>
    <row r="1769" spans="1:3" x14ac:dyDescent="0.2">
      <c r="A1769" s="26" t="s">
        <v>9</v>
      </c>
      <c r="B1769" s="24" t="s">
        <v>141</v>
      </c>
      <c r="C1769" s="24">
        <v>649.6</v>
      </c>
    </row>
    <row r="1770" spans="1:3" x14ac:dyDescent="0.2">
      <c r="A1770" s="26" t="s">
        <v>9</v>
      </c>
      <c r="B1770" s="24" t="s">
        <v>141</v>
      </c>
      <c r="C1770" s="24">
        <v>649.6</v>
      </c>
    </row>
    <row r="1771" spans="1:3" x14ac:dyDescent="0.2">
      <c r="A1771" s="26" t="s">
        <v>9</v>
      </c>
      <c r="B1771" s="24" t="s">
        <v>141</v>
      </c>
      <c r="C1771" s="24">
        <v>649.6</v>
      </c>
    </row>
    <row r="1772" spans="1:3" x14ac:dyDescent="0.2">
      <c r="A1772" s="26" t="s">
        <v>9</v>
      </c>
      <c r="B1772" s="24" t="s">
        <v>141</v>
      </c>
      <c r="C1772" s="24">
        <v>649.6</v>
      </c>
    </row>
    <row r="1773" spans="1:3" x14ac:dyDescent="0.2">
      <c r="A1773" s="26" t="s">
        <v>9</v>
      </c>
      <c r="B1773" s="24" t="s">
        <v>141</v>
      </c>
      <c r="C1773" s="24">
        <v>649.6</v>
      </c>
    </row>
    <row r="1774" spans="1:3" x14ac:dyDescent="0.2">
      <c r="A1774" s="26" t="s">
        <v>9</v>
      </c>
      <c r="B1774" s="24" t="s">
        <v>141</v>
      </c>
      <c r="C1774" s="24">
        <v>649.6</v>
      </c>
    </row>
    <row r="1775" spans="1:3" x14ac:dyDescent="0.2">
      <c r="A1775" s="26" t="s">
        <v>9</v>
      </c>
      <c r="B1775" s="24" t="s">
        <v>142</v>
      </c>
      <c r="C1775" s="24">
        <v>696</v>
      </c>
    </row>
    <row r="1776" spans="1:3" x14ac:dyDescent="0.2">
      <c r="A1776" s="26" t="s">
        <v>9</v>
      </c>
      <c r="B1776" s="24" t="s">
        <v>142</v>
      </c>
      <c r="C1776" s="24">
        <v>696</v>
      </c>
    </row>
    <row r="1777" spans="1:3" x14ac:dyDescent="0.2">
      <c r="A1777" s="26" t="s">
        <v>9</v>
      </c>
      <c r="B1777" s="24" t="s">
        <v>142</v>
      </c>
      <c r="C1777" s="24">
        <v>696</v>
      </c>
    </row>
    <row r="1778" spans="1:3" x14ac:dyDescent="0.2">
      <c r="A1778" s="26" t="s">
        <v>9</v>
      </c>
      <c r="B1778" s="24" t="s">
        <v>142</v>
      </c>
      <c r="C1778" s="24">
        <v>696</v>
      </c>
    </row>
    <row r="1779" spans="1:3" x14ac:dyDescent="0.2">
      <c r="A1779" s="26" t="s">
        <v>9</v>
      </c>
      <c r="B1779" s="24" t="s">
        <v>142</v>
      </c>
      <c r="C1779" s="24">
        <v>696</v>
      </c>
    </row>
    <row r="1780" spans="1:3" x14ac:dyDescent="0.2">
      <c r="A1780" s="26" t="s">
        <v>9</v>
      </c>
      <c r="B1780" s="24" t="s">
        <v>142</v>
      </c>
      <c r="C1780" s="24">
        <v>696</v>
      </c>
    </row>
    <row r="1781" spans="1:3" x14ac:dyDescent="0.2">
      <c r="A1781" s="26" t="s">
        <v>9</v>
      </c>
      <c r="B1781" s="24" t="s">
        <v>142</v>
      </c>
      <c r="C1781" s="24">
        <v>696</v>
      </c>
    </row>
    <row r="1782" spans="1:3" x14ac:dyDescent="0.2">
      <c r="A1782" s="26" t="s">
        <v>9</v>
      </c>
      <c r="B1782" s="24" t="s">
        <v>142</v>
      </c>
      <c r="C1782" s="24">
        <v>696</v>
      </c>
    </row>
    <row r="1783" spans="1:3" x14ac:dyDescent="0.2">
      <c r="A1783" s="26" t="s">
        <v>9</v>
      </c>
      <c r="B1783" s="24" t="s">
        <v>142</v>
      </c>
      <c r="C1783" s="24">
        <v>696</v>
      </c>
    </row>
    <row r="1784" spans="1:3" x14ac:dyDescent="0.2">
      <c r="A1784" s="26" t="s">
        <v>9</v>
      </c>
      <c r="B1784" s="24" t="s">
        <v>142</v>
      </c>
      <c r="C1784" s="24">
        <v>696</v>
      </c>
    </row>
    <row r="1785" spans="1:3" x14ac:dyDescent="0.2">
      <c r="A1785" s="26" t="s">
        <v>9</v>
      </c>
      <c r="B1785" s="24" t="s">
        <v>142</v>
      </c>
      <c r="C1785" s="24">
        <v>696</v>
      </c>
    </row>
    <row r="1786" spans="1:3" x14ac:dyDescent="0.2">
      <c r="A1786" s="26" t="s">
        <v>9</v>
      </c>
      <c r="B1786" s="24" t="s">
        <v>142</v>
      </c>
      <c r="C1786" s="24">
        <v>696</v>
      </c>
    </row>
    <row r="1787" spans="1:3" x14ac:dyDescent="0.2">
      <c r="A1787" s="26" t="s">
        <v>9</v>
      </c>
      <c r="B1787" s="24" t="s">
        <v>142</v>
      </c>
      <c r="C1787" s="24">
        <v>696</v>
      </c>
    </row>
    <row r="1788" spans="1:3" x14ac:dyDescent="0.2">
      <c r="A1788" s="26" t="s">
        <v>9</v>
      </c>
      <c r="B1788" s="24" t="s">
        <v>142</v>
      </c>
      <c r="C1788" s="24">
        <v>696</v>
      </c>
    </row>
    <row r="1789" spans="1:3" x14ac:dyDescent="0.2">
      <c r="A1789" s="26" t="s">
        <v>9</v>
      </c>
      <c r="B1789" s="24" t="s">
        <v>142</v>
      </c>
      <c r="C1789" s="24">
        <v>696</v>
      </c>
    </row>
    <row r="1790" spans="1:3" x14ac:dyDescent="0.2">
      <c r="A1790" s="26" t="s">
        <v>9</v>
      </c>
      <c r="B1790" s="24" t="s">
        <v>142</v>
      </c>
      <c r="C1790" s="24">
        <v>696</v>
      </c>
    </row>
    <row r="1791" spans="1:3" x14ac:dyDescent="0.2">
      <c r="A1791" s="26" t="s">
        <v>9</v>
      </c>
      <c r="B1791" s="24" t="s">
        <v>142</v>
      </c>
      <c r="C1791" s="24">
        <v>696</v>
      </c>
    </row>
    <row r="1792" spans="1:3" x14ac:dyDescent="0.2">
      <c r="A1792" s="26" t="s">
        <v>9</v>
      </c>
      <c r="B1792" s="24" t="s">
        <v>142</v>
      </c>
      <c r="C1792" s="24">
        <v>696</v>
      </c>
    </row>
    <row r="1793" spans="1:3" x14ac:dyDescent="0.2">
      <c r="A1793" s="26" t="s">
        <v>9</v>
      </c>
      <c r="B1793" s="24" t="s">
        <v>142</v>
      </c>
      <c r="C1793" s="24">
        <v>696</v>
      </c>
    </row>
    <row r="1794" spans="1:3" x14ac:dyDescent="0.2">
      <c r="A1794" s="26" t="s">
        <v>9</v>
      </c>
      <c r="B1794" s="24" t="s">
        <v>142</v>
      </c>
      <c r="C1794" s="24">
        <v>696</v>
      </c>
    </row>
    <row r="1795" spans="1:3" x14ac:dyDescent="0.2">
      <c r="A1795" s="26" t="s">
        <v>9</v>
      </c>
      <c r="B1795" s="24" t="s">
        <v>142</v>
      </c>
      <c r="C1795" s="24">
        <v>696</v>
      </c>
    </row>
    <row r="1796" spans="1:3" x14ac:dyDescent="0.2">
      <c r="A1796" s="26" t="s">
        <v>9</v>
      </c>
      <c r="B1796" s="24" t="s">
        <v>142</v>
      </c>
      <c r="C1796" s="24">
        <v>696</v>
      </c>
    </row>
    <row r="1797" spans="1:3" x14ac:dyDescent="0.2">
      <c r="A1797" s="26" t="s">
        <v>9</v>
      </c>
      <c r="B1797" s="24" t="s">
        <v>142</v>
      </c>
      <c r="C1797" s="24">
        <v>696</v>
      </c>
    </row>
    <row r="1798" spans="1:3" x14ac:dyDescent="0.2">
      <c r="A1798" s="26" t="s">
        <v>9</v>
      </c>
      <c r="B1798" s="24" t="s">
        <v>142</v>
      </c>
      <c r="C1798" s="24">
        <v>696</v>
      </c>
    </row>
    <row r="1799" spans="1:3" x14ac:dyDescent="0.2">
      <c r="A1799" s="26" t="s">
        <v>9</v>
      </c>
      <c r="B1799" s="24" t="s">
        <v>142</v>
      </c>
      <c r="C1799" s="24">
        <v>696</v>
      </c>
    </row>
    <row r="1800" spans="1:3" x14ac:dyDescent="0.2">
      <c r="A1800" s="26" t="s">
        <v>9</v>
      </c>
      <c r="B1800" s="24" t="s">
        <v>142</v>
      </c>
      <c r="C1800" s="24">
        <v>696</v>
      </c>
    </row>
    <row r="1801" spans="1:3" x14ac:dyDescent="0.2">
      <c r="A1801" s="26" t="s">
        <v>9</v>
      </c>
      <c r="B1801" s="24" t="s">
        <v>142</v>
      </c>
      <c r="C1801" s="24">
        <v>696</v>
      </c>
    </row>
    <row r="1802" spans="1:3" x14ac:dyDescent="0.2">
      <c r="A1802" s="26" t="s">
        <v>9</v>
      </c>
      <c r="B1802" s="24" t="s">
        <v>142</v>
      </c>
      <c r="C1802" s="24">
        <v>696</v>
      </c>
    </row>
    <row r="1803" spans="1:3" x14ac:dyDescent="0.2">
      <c r="A1803" s="26" t="s">
        <v>9</v>
      </c>
      <c r="B1803" s="24" t="s">
        <v>142</v>
      </c>
      <c r="C1803" s="24">
        <v>696</v>
      </c>
    </row>
    <row r="1804" spans="1:3" x14ac:dyDescent="0.2">
      <c r="A1804" s="26" t="s">
        <v>9</v>
      </c>
      <c r="B1804" s="24" t="s">
        <v>142</v>
      </c>
      <c r="C1804" s="24">
        <v>696</v>
      </c>
    </row>
    <row r="1805" spans="1:3" x14ac:dyDescent="0.2">
      <c r="A1805" s="26" t="s">
        <v>9</v>
      </c>
      <c r="B1805" s="24" t="s">
        <v>142</v>
      </c>
      <c r="C1805" s="24">
        <v>696</v>
      </c>
    </row>
    <row r="1806" spans="1:3" x14ac:dyDescent="0.2">
      <c r="A1806" s="26" t="s">
        <v>9</v>
      </c>
      <c r="B1806" s="24" t="s">
        <v>142</v>
      </c>
      <c r="C1806" s="24">
        <v>696</v>
      </c>
    </row>
    <row r="1807" spans="1:3" x14ac:dyDescent="0.2">
      <c r="A1807" s="26" t="s">
        <v>9</v>
      </c>
      <c r="B1807" s="24" t="s">
        <v>142</v>
      </c>
      <c r="C1807" s="24">
        <v>696</v>
      </c>
    </row>
    <row r="1808" spans="1:3" x14ac:dyDescent="0.2">
      <c r="A1808" s="26" t="s">
        <v>9</v>
      </c>
      <c r="B1808" s="24" t="s">
        <v>142</v>
      </c>
      <c r="C1808" s="24">
        <v>696</v>
      </c>
    </row>
    <row r="1809" spans="1:3" x14ac:dyDescent="0.2">
      <c r="A1809" s="26" t="s">
        <v>9</v>
      </c>
      <c r="B1809" s="24" t="s">
        <v>142</v>
      </c>
      <c r="C1809" s="24">
        <v>696</v>
      </c>
    </row>
    <row r="1810" spans="1:3" x14ac:dyDescent="0.2">
      <c r="A1810" s="26" t="s">
        <v>9</v>
      </c>
      <c r="B1810" s="24" t="s">
        <v>142</v>
      </c>
      <c r="C1810" s="24">
        <v>696</v>
      </c>
    </row>
    <row r="1811" spans="1:3" x14ac:dyDescent="0.2">
      <c r="A1811" s="26" t="s">
        <v>9</v>
      </c>
      <c r="B1811" s="24" t="s">
        <v>142</v>
      </c>
      <c r="C1811" s="24">
        <v>696</v>
      </c>
    </row>
    <row r="1812" spans="1:3" x14ac:dyDescent="0.2">
      <c r="A1812" s="26" t="s">
        <v>9</v>
      </c>
      <c r="B1812" s="24" t="s">
        <v>142</v>
      </c>
      <c r="C1812" s="24">
        <v>696</v>
      </c>
    </row>
    <row r="1813" spans="1:3" x14ac:dyDescent="0.2">
      <c r="A1813" s="26" t="s">
        <v>9</v>
      </c>
      <c r="B1813" s="24" t="s">
        <v>142</v>
      </c>
      <c r="C1813" s="24">
        <v>696</v>
      </c>
    </row>
    <row r="1814" spans="1:3" x14ac:dyDescent="0.2">
      <c r="A1814" s="26" t="s">
        <v>9</v>
      </c>
      <c r="B1814" s="24" t="s">
        <v>142</v>
      </c>
      <c r="C1814" s="24">
        <v>696</v>
      </c>
    </row>
    <row r="1815" spans="1:3" x14ac:dyDescent="0.2">
      <c r="A1815" s="26" t="s">
        <v>9</v>
      </c>
      <c r="B1815" s="24" t="s">
        <v>142</v>
      </c>
      <c r="C1815" s="24">
        <v>696</v>
      </c>
    </row>
    <row r="1816" spans="1:3" x14ac:dyDescent="0.2">
      <c r="A1816" s="26" t="s">
        <v>9</v>
      </c>
      <c r="B1816" s="24" t="s">
        <v>142</v>
      </c>
      <c r="C1816" s="24">
        <v>696</v>
      </c>
    </row>
    <row r="1817" spans="1:3" x14ac:dyDescent="0.2">
      <c r="A1817" s="26" t="s">
        <v>9</v>
      </c>
      <c r="B1817" s="24" t="s">
        <v>142</v>
      </c>
      <c r="C1817" s="24">
        <v>696</v>
      </c>
    </row>
    <row r="1818" spans="1:3" x14ac:dyDescent="0.2">
      <c r="A1818" s="26" t="s">
        <v>9</v>
      </c>
      <c r="B1818" s="24" t="s">
        <v>142</v>
      </c>
      <c r="C1818" s="24">
        <v>696</v>
      </c>
    </row>
    <row r="1819" spans="1:3" x14ac:dyDescent="0.2">
      <c r="A1819" s="26" t="s">
        <v>9</v>
      </c>
      <c r="B1819" s="24" t="s">
        <v>142</v>
      </c>
      <c r="C1819" s="24">
        <v>696</v>
      </c>
    </row>
    <row r="1820" spans="1:3" x14ac:dyDescent="0.2">
      <c r="A1820" s="26" t="s">
        <v>9</v>
      </c>
      <c r="B1820" s="24" t="s">
        <v>142</v>
      </c>
      <c r="C1820" s="24">
        <v>696</v>
      </c>
    </row>
    <row r="1821" spans="1:3" x14ac:dyDescent="0.2">
      <c r="A1821" s="26" t="s">
        <v>9</v>
      </c>
      <c r="B1821" s="24" t="s">
        <v>142</v>
      </c>
      <c r="C1821" s="24">
        <v>696</v>
      </c>
    </row>
    <row r="1822" spans="1:3" x14ac:dyDescent="0.2">
      <c r="A1822" s="26" t="s">
        <v>9</v>
      </c>
      <c r="B1822" s="24" t="s">
        <v>142</v>
      </c>
      <c r="C1822" s="24">
        <v>696</v>
      </c>
    </row>
    <row r="1823" spans="1:3" x14ac:dyDescent="0.2">
      <c r="A1823" s="26" t="s">
        <v>9</v>
      </c>
      <c r="B1823" s="24" t="s">
        <v>142</v>
      </c>
      <c r="C1823" s="24">
        <v>696</v>
      </c>
    </row>
    <row r="1824" spans="1:3" x14ac:dyDescent="0.2">
      <c r="A1824" s="26" t="s">
        <v>9</v>
      </c>
      <c r="B1824" s="24" t="s">
        <v>142</v>
      </c>
      <c r="C1824" s="24">
        <v>696</v>
      </c>
    </row>
    <row r="1825" spans="1:3" x14ac:dyDescent="0.2">
      <c r="A1825" s="26" t="s">
        <v>9</v>
      </c>
      <c r="B1825" s="24" t="s">
        <v>142</v>
      </c>
      <c r="C1825" s="24">
        <v>696</v>
      </c>
    </row>
    <row r="1826" spans="1:3" x14ac:dyDescent="0.2">
      <c r="A1826" s="26" t="s">
        <v>9</v>
      </c>
      <c r="B1826" s="24" t="s">
        <v>142</v>
      </c>
      <c r="C1826" s="24">
        <v>696</v>
      </c>
    </row>
    <row r="1827" spans="1:3" x14ac:dyDescent="0.2">
      <c r="A1827" s="26" t="s">
        <v>9</v>
      </c>
      <c r="B1827" s="24" t="s">
        <v>142</v>
      </c>
      <c r="C1827" s="24">
        <v>696</v>
      </c>
    </row>
    <row r="1828" spans="1:3" x14ac:dyDescent="0.2">
      <c r="A1828" s="26" t="s">
        <v>9</v>
      </c>
      <c r="B1828" s="24" t="s">
        <v>142</v>
      </c>
      <c r="C1828" s="24">
        <v>696</v>
      </c>
    </row>
    <row r="1829" spans="1:3" x14ac:dyDescent="0.2">
      <c r="A1829" s="26" t="s">
        <v>9</v>
      </c>
      <c r="B1829" s="24" t="s">
        <v>142</v>
      </c>
      <c r="C1829" s="24">
        <v>696</v>
      </c>
    </row>
    <row r="1830" spans="1:3" x14ac:dyDescent="0.2">
      <c r="A1830" s="26" t="s">
        <v>9</v>
      </c>
      <c r="B1830" s="24" t="s">
        <v>142</v>
      </c>
      <c r="C1830" s="24">
        <v>696</v>
      </c>
    </row>
    <row r="1831" spans="1:3" x14ac:dyDescent="0.2">
      <c r="A1831" s="26" t="s">
        <v>9</v>
      </c>
      <c r="B1831" s="24" t="s">
        <v>142</v>
      </c>
      <c r="C1831" s="24">
        <v>696</v>
      </c>
    </row>
    <row r="1832" spans="1:3" x14ac:dyDescent="0.2">
      <c r="A1832" s="26" t="s">
        <v>9</v>
      </c>
      <c r="B1832" s="24" t="s">
        <v>142</v>
      </c>
      <c r="C1832" s="24">
        <v>696</v>
      </c>
    </row>
    <row r="1833" spans="1:3" x14ac:dyDescent="0.2">
      <c r="A1833" s="26" t="s">
        <v>9</v>
      </c>
      <c r="B1833" s="24" t="s">
        <v>142</v>
      </c>
      <c r="C1833" s="24">
        <v>696</v>
      </c>
    </row>
    <row r="1834" spans="1:3" x14ac:dyDescent="0.2">
      <c r="A1834" s="26" t="s">
        <v>9</v>
      </c>
      <c r="B1834" s="24" t="s">
        <v>142</v>
      </c>
      <c r="C1834" s="24">
        <v>696</v>
      </c>
    </row>
    <row r="1835" spans="1:3" x14ac:dyDescent="0.2">
      <c r="A1835" s="26" t="s">
        <v>9</v>
      </c>
      <c r="B1835" s="24" t="s">
        <v>142</v>
      </c>
      <c r="C1835" s="24">
        <v>696</v>
      </c>
    </row>
    <row r="1836" spans="1:3" x14ac:dyDescent="0.2">
      <c r="A1836" s="26" t="s">
        <v>9</v>
      </c>
      <c r="B1836" s="24" t="s">
        <v>142</v>
      </c>
      <c r="C1836" s="24">
        <v>696</v>
      </c>
    </row>
    <row r="1837" spans="1:3" x14ac:dyDescent="0.2">
      <c r="A1837" s="26" t="s">
        <v>9</v>
      </c>
      <c r="B1837" s="24" t="s">
        <v>142</v>
      </c>
      <c r="C1837" s="24">
        <v>696</v>
      </c>
    </row>
    <row r="1838" spans="1:3" x14ac:dyDescent="0.2">
      <c r="A1838" s="26" t="s">
        <v>9</v>
      </c>
      <c r="B1838" s="24" t="s">
        <v>142</v>
      </c>
      <c r="C1838" s="24">
        <v>696</v>
      </c>
    </row>
    <row r="1839" spans="1:3" x14ac:dyDescent="0.2">
      <c r="A1839" s="26" t="s">
        <v>9</v>
      </c>
      <c r="B1839" s="24" t="s">
        <v>142</v>
      </c>
      <c r="C1839" s="24">
        <v>696</v>
      </c>
    </row>
    <row r="1840" spans="1:3" x14ac:dyDescent="0.2">
      <c r="A1840" s="26" t="s">
        <v>9</v>
      </c>
      <c r="B1840" s="24" t="s">
        <v>142</v>
      </c>
      <c r="C1840" s="24">
        <v>696</v>
      </c>
    </row>
    <row r="1841" spans="1:3" x14ac:dyDescent="0.2">
      <c r="A1841" s="26" t="s">
        <v>9</v>
      </c>
      <c r="B1841" s="24" t="s">
        <v>142</v>
      </c>
      <c r="C1841" s="24">
        <v>696</v>
      </c>
    </row>
    <row r="1842" spans="1:3" x14ac:dyDescent="0.2">
      <c r="A1842" s="26" t="s">
        <v>9</v>
      </c>
      <c r="B1842" s="24" t="s">
        <v>142</v>
      </c>
      <c r="C1842" s="24">
        <v>696</v>
      </c>
    </row>
    <row r="1843" spans="1:3" x14ac:dyDescent="0.2">
      <c r="A1843" s="26" t="s">
        <v>9</v>
      </c>
      <c r="B1843" s="24" t="s">
        <v>142</v>
      </c>
      <c r="C1843" s="24">
        <v>696</v>
      </c>
    </row>
    <row r="1844" spans="1:3" x14ac:dyDescent="0.2">
      <c r="A1844" s="26" t="s">
        <v>9</v>
      </c>
      <c r="B1844" s="24" t="s">
        <v>142</v>
      </c>
      <c r="C1844" s="24">
        <v>696</v>
      </c>
    </row>
    <row r="1845" spans="1:3" x14ac:dyDescent="0.2">
      <c r="A1845" s="26" t="s">
        <v>9</v>
      </c>
      <c r="B1845" s="24" t="s">
        <v>142</v>
      </c>
      <c r="C1845" s="24">
        <v>696</v>
      </c>
    </row>
    <row r="1846" spans="1:3" x14ac:dyDescent="0.2">
      <c r="A1846" s="26" t="s">
        <v>9</v>
      </c>
      <c r="B1846" s="24" t="s">
        <v>142</v>
      </c>
      <c r="C1846" s="24">
        <v>696</v>
      </c>
    </row>
    <row r="1847" spans="1:3" x14ac:dyDescent="0.2">
      <c r="A1847" s="26" t="s">
        <v>9</v>
      </c>
      <c r="B1847" s="24" t="s">
        <v>142</v>
      </c>
      <c r="C1847" s="24">
        <v>696</v>
      </c>
    </row>
    <row r="1848" spans="1:3" x14ac:dyDescent="0.2">
      <c r="A1848" s="26" t="s">
        <v>9</v>
      </c>
      <c r="B1848" s="24" t="s">
        <v>142</v>
      </c>
      <c r="C1848" s="24">
        <v>696</v>
      </c>
    </row>
    <row r="1849" spans="1:3" x14ac:dyDescent="0.2">
      <c r="A1849" s="26" t="s">
        <v>9</v>
      </c>
      <c r="B1849" s="24" t="s">
        <v>142</v>
      </c>
      <c r="C1849" s="24">
        <v>696</v>
      </c>
    </row>
    <row r="1850" spans="1:3" x14ac:dyDescent="0.2">
      <c r="A1850" s="26" t="s">
        <v>9</v>
      </c>
      <c r="B1850" s="24" t="s">
        <v>142</v>
      </c>
      <c r="C1850" s="24">
        <v>696</v>
      </c>
    </row>
    <row r="1851" spans="1:3" x14ac:dyDescent="0.2">
      <c r="A1851" s="26" t="s">
        <v>9</v>
      </c>
      <c r="B1851" s="24" t="s">
        <v>142</v>
      </c>
      <c r="C1851" s="24">
        <v>696</v>
      </c>
    </row>
    <row r="1852" spans="1:3" x14ac:dyDescent="0.2">
      <c r="A1852" s="26" t="s">
        <v>9</v>
      </c>
      <c r="B1852" s="24" t="s">
        <v>142</v>
      </c>
      <c r="C1852" s="24">
        <v>696</v>
      </c>
    </row>
    <row r="1853" spans="1:3" x14ac:dyDescent="0.2">
      <c r="A1853" s="26" t="s">
        <v>9</v>
      </c>
      <c r="B1853" s="24" t="s">
        <v>142</v>
      </c>
      <c r="C1853" s="24">
        <v>696</v>
      </c>
    </row>
    <row r="1854" spans="1:3" x14ac:dyDescent="0.2">
      <c r="A1854" s="26" t="s">
        <v>9</v>
      </c>
      <c r="B1854" s="24" t="s">
        <v>142</v>
      </c>
      <c r="C1854" s="24">
        <v>696</v>
      </c>
    </row>
    <row r="1855" spans="1:3" x14ac:dyDescent="0.2">
      <c r="A1855" s="26" t="s">
        <v>9</v>
      </c>
      <c r="B1855" s="24" t="s">
        <v>142</v>
      </c>
      <c r="C1855" s="24">
        <v>696</v>
      </c>
    </row>
    <row r="1856" spans="1:3" x14ac:dyDescent="0.2">
      <c r="A1856" s="26" t="s">
        <v>9</v>
      </c>
      <c r="B1856" s="24" t="s">
        <v>142</v>
      </c>
      <c r="C1856" s="24">
        <v>696</v>
      </c>
    </row>
    <row r="1857" spans="1:3" x14ac:dyDescent="0.2">
      <c r="A1857" s="26" t="s">
        <v>9</v>
      </c>
      <c r="B1857" s="24" t="s">
        <v>142</v>
      </c>
      <c r="C1857" s="24">
        <v>696</v>
      </c>
    </row>
    <row r="1858" spans="1:3" x14ac:dyDescent="0.2">
      <c r="A1858" s="26" t="s">
        <v>9</v>
      </c>
      <c r="B1858" s="24" t="s">
        <v>142</v>
      </c>
      <c r="C1858" s="24">
        <v>696</v>
      </c>
    </row>
    <row r="1859" spans="1:3" x14ac:dyDescent="0.2">
      <c r="A1859" s="26" t="s">
        <v>9</v>
      </c>
      <c r="B1859" s="24" t="s">
        <v>142</v>
      </c>
      <c r="C1859" s="24">
        <v>696</v>
      </c>
    </row>
    <row r="1860" spans="1:3" x14ac:dyDescent="0.2">
      <c r="A1860" s="26" t="s">
        <v>9</v>
      </c>
      <c r="B1860" s="24" t="s">
        <v>142</v>
      </c>
      <c r="C1860" s="24">
        <v>696</v>
      </c>
    </row>
    <row r="1861" spans="1:3" x14ac:dyDescent="0.2">
      <c r="A1861" s="26" t="s">
        <v>9</v>
      </c>
      <c r="B1861" s="24" t="s">
        <v>142</v>
      </c>
      <c r="C1861" s="24">
        <v>696</v>
      </c>
    </row>
    <row r="1862" spans="1:3" x14ac:dyDescent="0.2">
      <c r="A1862" s="26" t="s">
        <v>9</v>
      </c>
      <c r="B1862" s="24" t="s">
        <v>142</v>
      </c>
      <c r="C1862" s="24">
        <v>696</v>
      </c>
    </row>
    <row r="1863" spans="1:3" x14ac:dyDescent="0.2">
      <c r="A1863" s="26" t="s">
        <v>9</v>
      </c>
      <c r="B1863" s="24" t="s">
        <v>142</v>
      </c>
      <c r="C1863" s="24">
        <v>696</v>
      </c>
    </row>
    <row r="1864" spans="1:3" x14ac:dyDescent="0.2">
      <c r="A1864" s="26" t="s">
        <v>9</v>
      </c>
      <c r="B1864" s="24" t="s">
        <v>142</v>
      </c>
      <c r="C1864" s="24">
        <v>696</v>
      </c>
    </row>
    <row r="1865" spans="1:3" x14ac:dyDescent="0.2">
      <c r="A1865" s="26" t="s">
        <v>9</v>
      </c>
      <c r="B1865" s="24" t="s">
        <v>142</v>
      </c>
      <c r="C1865" s="24">
        <v>696</v>
      </c>
    </row>
    <row r="1866" spans="1:3" x14ac:dyDescent="0.2">
      <c r="A1866" s="26" t="s">
        <v>9</v>
      </c>
      <c r="B1866" s="24" t="s">
        <v>142</v>
      </c>
      <c r="C1866" s="24">
        <v>696</v>
      </c>
    </row>
    <row r="1867" spans="1:3" x14ac:dyDescent="0.2">
      <c r="A1867" s="26" t="s">
        <v>9</v>
      </c>
      <c r="B1867" s="24" t="s">
        <v>142</v>
      </c>
      <c r="C1867" s="24">
        <v>696</v>
      </c>
    </row>
    <row r="1868" spans="1:3" x14ac:dyDescent="0.2">
      <c r="A1868" s="26" t="s">
        <v>9</v>
      </c>
      <c r="B1868" s="24" t="s">
        <v>142</v>
      </c>
      <c r="C1868" s="24">
        <v>696</v>
      </c>
    </row>
    <row r="1869" spans="1:3" x14ac:dyDescent="0.2">
      <c r="A1869" s="26" t="s">
        <v>9</v>
      </c>
      <c r="B1869" s="24" t="s">
        <v>142</v>
      </c>
      <c r="C1869" s="24">
        <v>696</v>
      </c>
    </row>
    <row r="1870" spans="1:3" x14ac:dyDescent="0.2">
      <c r="A1870" s="26" t="s">
        <v>9</v>
      </c>
      <c r="B1870" s="24" t="s">
        <v>142</v>
      </c>
      <c r="C1870" s="24">
        <v>696</v>
      </c>
    </row>
    <row r="1871" spans="1:3" x14ac:dyDescent="0.2">
      <c r="A1871" s="26" t="s">
        <v>9</v>
      </c>
      <c r="B1871" s="24" t="s">
        <v>142</v>
      </c>
      <c r="C1871" s="24">
        <v>696</v>
      </c>
    </row>
    <row r="1872" spans="1:3" x14ac:dyDescent="0.2">
      <c r="A1872" s="26" t="s">
        <v>9</v>
      </c>
      <c r="B1872" s="24" t="s">
        <v>142</v>
      </c>
      <c r="C1872" s="24">
        <v>696</v>
      </c>
    </row>
    <row r="1873" spans="1:3" x14ac:dyDescent="0.2">
      <c r="A1873" s="26" t="s">
        <v>9</v>
      </c>
      <c r="B1873" s="24" t="s">
        <v>142</v>
      </c>
      <c r="C1873" s="24">
        <v>696</v>
      </c>
    </row>
    <row r="1874" spans="1:3" x14ac:dyDescent="0.2">
      <c r="A1874" s="26" t="s">
        <v>9</v>
      </c>
      <c r="B1874" s="24" t="s">
        <v>142</v>
      </c>
      <c r="C1874" s="24">
        <v>696</v>
      </c>
    </row>
    <row r="1875" spans="1:3" x14ac:dyDescent="0.2">
      <c r="A1875" s="26" t="s">
        <v>9</v>
      </c>
      <c r="B1875" s="24" t="s">
        <v>142</v>
      </c>
      <c r="C1875" s="24">
        <v>696</v>
      </c>
    </row>
    <row r="1876" spans="1:3" x14ac:dyDescent="0.2">
      <c r="A1876" s="26" t="s">
        <v>9</v>
      </c>
      <c r="B1876" s="24" t="s">
        <v>142</v>
      </c>
      <c r="C1876" s="24">
        <v>696</v>
      </c>
    </row>
    <row r="1877" spans="1:3" x14ac:dyDescent="0.2">
      <c r="A1877" s="26" t="s">
        <v>9</v>
      </c>
      <c r="B1877" s="24" t="s">
        <v>142</v>
      </c>
      <c r="C1877" s="24">
        <v>696</v>
      </c>
    </row>
    <row r="1878" spans="1:3" x14ac:dyDescent="0.2">
      <c r="A1878" s="26" t="s">
        <v>9</v>
      </c>
      <c r="B1878" s="24" t="s">
        <v>142</v>
      </c>
      <c r="C1878" s="24">
        <v>696</v>
      </c>
    </row>
    <row r="1879" spans="1:3" x14ac:dyDescent="0.2">
      <c r="A1879" s="26" t="s">
        <v>9</v>
      </c>
      <c r="B1879" s="24" t="s">
        <v>142</v>
      </c>
      <c r="C1879" s="24">
        <v>696</v>
      </c>
    </row>
    <row r="1880" spans="1:3" ht="25.5" x14ac:dyDescent="0.2">
      <c r="A1880" s="26" t="s">
        <v>9</v>
      </c>
      <c r="B1880" s="24" t="s">
        <v>143</v>
      </c>
      <c r="C1880" s="24">
        <v>3060</v>
      </c>
    </row>
    <row r="1881" spans="1:3" ht="25.5" x14ac:dyDescent="0.2">
      <c r="A1881" s="26" t="s">
        <v>9</v>
      </c>
      <c r="B1881" s="24" t="s">
        <v>143</v>
      </c>
      <c r="C1881" s="24">
        <v>3060</v>
      </c>
    </row>
    <row r="1882" spans="1:3" ht="25.5" x14ac:dyDescent="0.2">
      <c r="A1882" s="26" t="s">
        <v>9</v>
      </c>
      <c r="B1882" s="24" t="s">
        <v>143</v>
      </c>
      <c r="C1882" s="24">
        <v>3060</v>
      </c>
    </row>
    <row r="1883" spans="1:3" x14ac:dyDescent="0.2">
      <c r="A1883" s="26" t="s">
        <v>9</v>
      </c>
      <c r="B1883" s="24" t="s">
        <v>144</v>
      </c>
      <c r="C1883" s="24">
        <v>7299</v>
      </c>
    </row>
    <row r="1884" spans="1:3" x14ac:dyDescent="0.2">
      <c r="A1884" s="26" t="s">
        <v>9</v>
      </c>
      <c r="B1884" s="24" t="s">
        <v>144</v>
      </c>
      <c r="C1884" s="24">
        <v>7299</v>
      </c>
    </row>
    <row r="1885" spans="1:3" x14ac:dyDescent="0.2">
      <c r="A1885" s="26" t="s">
        <v>9</v>
      </c>
      <c r="B1885" s="24" t="s">
        <v>145</v>
      </c>
      <c r="C1885" s="24">
        <v>7299</v>
      </c>
    </row>
    <row r="1886" spans="1:3" x14ac:dyDescent="0.2">
      <c r="A1886" s="26" t="s">
        <v>9</v>
      </c>
      <c r="B1886" s="24" t="s">
        <v>145</v>
      </c>
      <c r="C1886" s="24">
        <v>7299</v>
      </c>
    </row>
    <row r="1887" spans="1:3" x14ac:dyDescent="0.2">
      <c r="A1887" s="26" t="s">
        <v>9</v>
      </c>
      <c r="B1887" s="24" t="s">
        <v>145</v>
      </c>
      <c r="C1887" s="24">
        <v>7299.01</v>
      </c>
    </row>
    <row r="1888" spans="1:3" x14ac:dyDescent="0.2">
      <c r="A1888" s="26" t="s">
        <v>9</v>
      </c>
      <c r="B1888" s="24" t="s">
        <v>145</v>
      </c>
      <c r="C1888" s="24">
        <v>7299</v>
      </c>
    </row>
    <row r="1889" spans="1:3" x14ac:dyDescent="0.2">
      <c r="A1889" s="26" t="s">
        <v>9</v>
      </c>
      <c r="B1889" s="24" t="s">
        <v>145</v>
      </c>
      <c r="C1889" s="24">
        <v>7299</v>
      </c>
    </row>
    <row r="1890" spans="1:3" x14ac:dyDescent="0.2">
      <c r="A1890" s="26" t="s">
        <v>9</v>
      </c>
      <c r="B1890" s="24" t="s">
        <v>145</v>
      </c>
      <c r="C1890" s="24">
        <v>7299</v>
      </c>
    </row>
    <row r="1891" spans="1:3" x14ac:dyDescent="0.2">
      <c r="A1891" s="26" t="s">
        <v>9</v>
      </c>
      <c r="B1891" s="24" t="s">
        <v>145</v>
      </c>
      <c r="C1891" s="24">
        <v>7299</v>
      </c>
    </row>
    <row r="1892" spans="1:3" x14ac:dyDescent="0.2">
      <c r="A1892" s="26" t="s">
        <v>9</v>
      </c>
      <c r="B1892" s="24" t="s">
        <v>145</v>
      </c>
      <c r="C1892" s="24">
        <v>7299</v>
      </c>
    </row>
    <row r="1893" spans="1:3" x14ac:dyDescent="0.2">
      <c r="A1893" s="26" t="s">
        <v>9</v>
      </c>
      <c r="B1893" s="24" t="s">
        <v>145</v>
      </c>
      <c r="C1893" s="24">
        <v>7299</v>
      </c>
    </row>
    <row r="1894" spans="1:3" x14ac:dyDescent="0.2">
      <c r="A1894" s="26" t="s">
        <v>9</v>
      </c>
      <c r="B1894" s="24" t="s">
        <v>145</v>
      </c>
      <c r="C1894" s="24">
        <v>7299</v>
      </c>
    </row>
    <row r="1895" spans="1:3" x14ac:dyDescent="0.2">
      <c r="A1895" s="26" t="s">
        <v>9</v>
      </c>
      <c r="B1895" s="24" t="s">
        <v>146</v>
      </c>
      <c r="C1895" s="24">
        <v>2999</v>
      </c>
    </row>
    <row r="1896" spans="1:3" ht="25.5" x14ac:dyDescent="0.2">
      <c r="A1896" s="26" t="s">
        <v>9</v>
      </c>
      <c r="B1896" s="24" t="s">
        <v>147</v>
      </c>
      <c r="C1896" s="24">
        <v>696</v>
      </c>
    </row>
    <row r="1897" spans="1:3" ht="25.5" x14ac:dyDescent="0.2">
      <c r="A1897" s="26" t="s">
        <v>9</v>
      </c>
      <c r="B1897" s="24" t="s">
        <v>147</v>
      </c>
      <c r="C1897" s="24">
        <v>696</v>
      </c>
    </row>
    <row r="1898" spans="1:3" ht="25.5" x14ac:dyDescent="0.2">
      <c r="A1898" s="26" t="s">
        <v>9</v>
      </c>
      <c r="B1898" s="24" t="s">
        <v>147</v>
      </c>
      <c r="C1898" s="24">
        <v>696</v>
      </c>
    </row>
    <row r="1899" spans="1:3" ht="25.5" x14ac:dyDescent="0.2">
      <c r="A1899" s="26" t="s">
        <v>9</v>
      </c>
      <c r="B1899" s="24" t="s">
        <v>147</v>
      </c>
      <c r="C1899" s="24">
        <v>696</v>
      </c>
    </row>
    <row r="1900" spans="1:3" ht="25.5" x14ac:dyDescent="0.2">
      <c r="A1900" s="26" t="s">
        <v>9</v>
      </c>
      <c r="B1900" s="24" t="s">
        <v>147</v>
      </c>
      <c r="C1900" s="24">
        <v>696</v>
      </c>
    </row>
    <row r="1901" spans="1:3" ht="25.5" x14ac:dyDescent="0.2">
      <c r="A1901" s="26" t="s">
        <v>9</v>
      </c>
      <c r="B1901" s="24" t="s">
        <v>147</v>
      </c>
      <c r="C1901" s="24">
        <v>696</v>
      </c>
    </row>
    <row r="1902" spans="1:3" ht="25.5" x14ac:dyDescent="0.2">
      <c r="A1902" s="26" t="s">
        <v>9</v>
      </c>
      <c r="B1902" s="24" t="s">
        <v>147</v>
      </c>
      <c r="C1902" s="24">
        <v>696</v>
      </c>
    </row>
    <row r="1903" spans="1:3" ht="25.5" x14ac:dyDescent="0.2">
      <c r="A1903" s="26" t="s">
        <v>9</v>
      </c>
      <c r="B1903" s="24" t="s">
        <v>147</v>
      </c>
      <c r="C1903" s="24">
        <v>696</v>
      </c>
    </row>
    <row r="1904" spans="1:3" ht="25.5" x14ac:dyDescent="0.2">
      <c r="A1904" s="26" t="s">
        <v>9</v>
      </c>
      <c r="B1904" s="24" t="s">
        <v>147</v>
      </c>
      <c r="C1904" s="24">
        <v>696</v>
      </c>
    </row>
    <row r="1905" spans="1:3" ht="25.5" x14ac:dyDescent="0.2">
      <c r="A1905" s="26" t="s">
        <v>9</v>
      </c>
      <c r="B1905" s="24" t="s">
        <v>147</v>
      </c>
      <c r="C1905" s="24">
        <v>696</v>
      </c>
    </row>
    <row r="1906" spans="1:3" ht="25.5" x14ac:dyDescent="0.2">
      <c r="A1906" s="26" t="s">
        <v>9</v>
      </c>
      <c r="B1906" s="24" t="s">
        <v>147</v>
      </c>
      <c r="C1906" s="24">
        <v>696</v>
      </c>
    </row>
    <row r="1907" spans="1:3" ht="25.5" x14ac:dyDescent="0.2">
      <c r="A1907" s="26" t="s">
        <v>9</v>
      </c>
      <c r="B1907" s="24" t="s">
        <v>147</v>
      </c>
      <c r="C1907" s="24">
        <v>696</v>
      </c>
    </row>
    <row r="1908" spans="1:3" ht="25.5" x14ac:dyDescent="0.2">
      <c r="A1908" s="26" t="s">
        <v>9</v>
      </c>
      <c r="B1908" s="24" t="s">
        <v>147</v>
      </c>
      <c r="C1908" s="24">
        <v>696</v>
      </c>
    </row>
    <row r="1909" spans="1:3" ht="25.5" x14ac:dyDescent="0.2">
      <c r="A1909" s="26" t="s">
        <v>9</v>
      </c>
      <c r="B1909" s="24" t="s">
        <v>147</v>
      </c>
      <c r="C1909" s="24">
        <v>696</v>
      </c>
    </row>
    <row r="1910" spans="1:3" ht="25.5" x14ac:dyDescent="0.2">
      <c r="A1910" s="26" t="s">
        <v>9</v>
      </c>
      <c r="B1910" s="24" t="s">
        <v>147</v>
      </c>
      <c r="C1910" s="24">
        <v>696</v>
      </c>
    </row>
    <row r="1911" spans="1:3" ht="25.5" x14ac:dyDescent="0.2">
      <c r="A1911" s="26" t="s">
        <v>9</v>
      </c>
      <c r="B1911" s="24" t="s">
        <v>147</v>
      </c>
      <c r="C1911" s="24">
        <v>696</v>
      </c>
    </row>
    <row r="1912" spans="1:3" ht="25.5" x14ac:dyDescent="0.2">
      <c r="A1912" s="26" t="s">
        <v>9</v>
      </c>
      <c r="B1912" s="24" t="s">
        <v>147</v>
      </c>
      <c r="C1912" s="24">
        <v>696</v>
      </c>
    </row>
    <row r="1913" spans="1:3" x14ac:dyDescent="0.2">
      <c r="A1913" s="26" t="s">
        <v>9</v>
      </c>
      <c r="B1913" s="24" t="s">
        <v>146</v>
      </c>
      <c r="C1913" s="24">
        <v>2999</v>
      </c>
    </row>
    <row r="1914" spans="1:3" x14ac:dyDescent="0.2">
      <c r="A1914" s="26" t="s">
        <v>9</v>
      </c>
      <c r="B1914" s="24" t="s">
        <v>146</v>
      </c>
      <c r="C1914" s="24">
        <v>2999</v>
      </c>
    </row>
    <row r="1915" spans="1:3" x14ac:dyDescent="0.2">
      <c r="A1915" s="26" t="s">
        <v>9</v>
      </c>
      <c r="B1915" s="24" t="s">
        <v>146</v>
      </c>
      <c r="C1915" s="24">
        <v>2999</v>
      </c>
    </row>
    <row r="1916" spans="1:3" x14ac:dyDescent="0.2">
      <c r="A1916" s="26" t="s">
        <v>9</v>
      </c>
      <c r="B1916" s="24" t="s">
        <v>146</v>
      </c>
      <c r="C1916" s="24">
        <v>2999</v>
      </c>
    </row>
    <row r="1917" spans="1:3" ht="25.5" x14ac:dyDescent="0.2">
      <c r="A1917" s="26" t="s">
        <v>9</v>
      </c>
      <c r="B1917" s="24" t="s">
        <v>148</v>
      </c>
      <c r="C1917" s="24">
        <v>709.99</v>
      </c>
    </row>
    <row r="1918" spans="1:3" ht="25.5" x14ac:dyDescent="0.2">
      <c r="A1918" s="26" t="s">
        <v>9</v>
      </c>
      <c r="B1918" s="24" t="s">
        <v>148</v>
      </c>
      <c r="C1918" s="24">
        <v>709.99</v>
      </c>
    </row>
    <row r="1919" spans="1:3" ht="25.5" x14ac:dyDescent="0.2">
      <c r="A1919" s="26" t="s">
        <v>9</v>
      </c>
      <c r="B1919" s="24" t="s">
        <v>148</v>
      </c>
      <c r="C1919" s="24">
        <v>709.99</v>
      </c>
    </row>
    <row r="1920" spans="1:3" ht="25.5" x14ac:dyDescent="0.2">
      <c r="A1920" s="26" t="s">
        <v>9</v>
      </c>
      <c r="B1920" s="24" t="s">
        <v>148</v>
      </c>
      <c r="C1920" s="24">
        <v>709.99</v>
      </c>
    </row>
    <row r="1921" spans="1:3" ht="25.5" x14ac:dyDescent="0.2">
      <c r="A1921" s="26" t="s">
        <v>9</v>
      </c>
      <c r="B1921" s="24" t="s">
        <v>148</v>
      </c>
      <c r="C1921" s="24">
        <v>709.99</v>
      </c>
    </row>
    <row r="1922" spans="1:3" ht="25.5" x14ac:dyDescent="0.2">
      <c r="A1922" s="26" t="s">
        <v>9</v>
      </c>
      <c r="B1922" s="24" t="s">
        <v>148</v>
      </c>
      <c r="C1922" s="24">
        <v>709.99</v>
      </c>
    </row>
    <row r="1923" spans="1:3" ht="25.5" x14ac:dyDescent="0.2">
      <c r="A1923" s="26" t="s">
        <v>9</v>
      </c>
      <c r="B1923" s="24" t="s">
        <v>148</v>
      </c>
      <c r="C1923" s="24">
        <v>709.99</v>
      </c>
    </row>
    <row r="1924" spans="1:3" ht="25.5" x14ac:dyDescent="0.2">
      <c r="A1924" s="26" t="s">
        <v>9</v>
      </c>
      <c r="B1924" s="24" t="s">
        <v>148</v>
      </c>
      <c r="C1924" s="24">
        <v>709.99</v>
      </c>
    </row>
    <row r="1925" spans="1:3" ht="25.5" x14ac:dyDescent="0.2">
      <c r="A1925" s="26" t="s">
        <v>9</v>
      </c>
      <c r="B1925" s="24" t="s">
        <v>148</v>
      </c>
      <c r="C1925" s="24">
        <v>709.99</v>
      </c>
    </row>
    <row r="1926" spans="1:3" ht="25.5" x14ac:dyDescent="0.2">
      <c r="A1926" s="26" t="s">
        <v>9</v>
      </c>
      <c r="B1926" s="24" t="s">
        <v>148</v>
      </c>
      <c r="C1926" s="24">
        <v>709.99</v>
      </c>
    </row>
    <row r="1927" spans="1:3" ht="25.5" x14ac:dyDescent="0.2">
      <c r="A1927" s="26" t="s">
        <v>9</v>
      </c>
      <c r="B1927" s="24" t="s">
        <v>148</v>
      </c>
      <c r="C1927" s="24">
        <v>709.99</v>
      </c>
    </row>
    <row r="1928" spans="1:3" ht="25.5" x14ac:dyDescent="0.2">
      <c r="A1928" s="26" t="s">
        <v>9</v>
      </c>
      <c r="B1928" s="24" t="s">
        <v>148</v>
      </c>
      <c r="C1928" s="24">
        <v>709.99</v>
      </c>
    </row>
    <row r="1929" spans="1:3" ht="25.5" x14ac:dyDescent="0.2">
      <c r="A1929" s="26" t="s">
        <v>9</v>
      </c>
      <c r="B1929" s="24" t="s">
        <v>148</v>
      </c>
      <c r="C1929" s="24">
        <v>709.99</v>
      </c>
    </row>
    <row r="1930" spans="1:3" ht="25.5" x14ac:dyDescent="0.2">
      <c r="A1930" s="26" t="s">
        <v>9</v>
      </c>
      <c r="B1930" s="24" t="s">
        <v>148</v>
      </c>
      <c r="C1930" s="24">
        <v>709.99</v>
      </c>
    </row>
    <row r="1931" spans="1:3" ht="25.5" x14ac:dyDescent="0.2">
      <c r="A1931" s="26" t="s">
        <v>9</v>
      </c>
      <c r="B1931" s="24" t="s">
        <v>148</v>
      </c>
      <c r="C1931" s="24">
        <v>709.99</v>
      </c>
    </row>
    <row r="1932" spans="1:3" ht="25.5" x14ac:dyDescent="0.2">
      <c r="A1932" s="26" t="s">
        <v>9</v>
      </c>
      <c r="B1932" s="24" t="s">
        <v>148</v>
      </c>
      <c r="C1932" s="24">
        <v>709.99</v>
      </c>
    </row>
    <row r="1933" spans="1:3" ht="25.5" x14ac:dyDescent="0.2">
      <c r="A1933" s="26" t="s">
        <v>9</v>
      </c>
      <c r="B1933" s="24" t="s">
        <v>148</v>
      </c>
      <c r="C1933" s="24">
        <v>709.99</v>
      </c>
    </row>
    <row r="1934" spans="1:3" ht="25.5" x14ac:dyDescent="0.2">
      <c r="A1934" s="26" t="s">
        <v>9</v>
      </c>
      <c r="B1934" s="24" t="s">
        <v>148</v>
      </c>
      <c r="C1934" s="24">
        <v>709.99</v>
      </c>
    </row>
    <row r="1935" spans="1:3" ht="25.5" x14ac:dyDescent="0.2">
      <c r="A1935" s="26" t="s">
        <v>9</v>
      </c>
      <c r="B1935" s="24" t="s">
        <v>148</v>
      </c>
      <c r="C1935" s="24">
        <v>709.99</v>
      </c>
    </row>
    <row r="1936" spans="1:3" ht="25.5" x14ac:dyDescent="0.2">
      <c r="A1936" s="26" t="s">
        <v>9</v>
      </c>
      <c r="B1936" s="24" t="s">
        <v>148</v>
      </c>
      <c r="C1936" s="24">
        <v>709.98</v>
      </c>
    </row>
    <row r="1937" spans="1:3" x14ac:dyDescent="0.2">
      <c r="A1937" s="26" t="s">
        <v>9</v>
      </c>
      <c r="B1937" s="24" t="s">
        <v>149</v>
      </c>
      <c r="C1937" s="24">
        <v>1490.01</v>
      </c>
    </row>
    <row r="1938" spans="1:3" x14ac:dyDescent="0.2">
      <c r="A1938" s="26" t="s">
        <v>9</v>
      </c>
      <c r="B1938" s="24" t="s">
        <v>149</v>
      </c>
      <c r="C1938" s="24">
        <v>1490.01</v>
      </c>
    </row>
    <row r="1939" spans="1:3" x14ac:dyDescent="0.2">
      <c r="A1939" s="26" t="s">
        <v>9</v>
      </c>
      <c r="B1939" s="24" t="s">
        <v>149</v>
      </c>
      <c r="C1939" s="24">
        <v>1490.01</v>
      </c>
    </row>
    <row r="1940" spans="1:3" ht="25.5" x14ac:dyDescent="0.2">
      <c r="A1940" s="26" t="s">
        <v>9</v>
      </c>
      <c r="B1940" s="24" t="s">
        <v>150</v>
      </c>
      <c r="C1940" s="24">
        <v>7099.99</v>
      </c>
    </row>
    <row r="1941" spans="1:3" ht="25.5" x14ac:dyDescent="0.2">
      <c r="A1941" s="26" t="s">
        <v>9</v>
      </c>
      <c r="B1941" s="24" t="s">
        <v>148</v>
      </c>
      <c r="C1941" s="24">
        <v>709.99</v>
      </c>
    </row>
    <row r="1942" spans="1:3" ht="25.5" x14ac:dyDescent="0.2">
      <c r="A1942" s="26" t="s">
        <v>9</v>
      </c>
      <c r="B1942" s="24" t="s">
        <v>148</v>
      </c>
      <c r="C1942" s="24">
        <v>709.99</v>
      </c>
    </row>
    <row r="1943" spans="1:3" ht="25.5" x14ac:dyDescent="0.2">
      <c r="A1943" s="26" t="s">
        <v>9</v>
      </c>
      <c r="B1943" s="24" t="s">
        <v>148</v>
      </c>
      <c r="C1943" s="24">
        <v>709.99</v>
      </c>
    </row>
    <row r="1944" spans="1:3" ht="25.5" x14ac:dyDescent="0.2">
      <c r="A1944" s="26" t="s">
        <v>9</v>
      </c>
      <c r="B1944" s="24" t="s">
        <v>148</v>
      </c>
      <c r="C1944" s="24">
        <v>709.99</v>
      </c>
    </row>
    <row r="1945" spans="1:3" ht="25.5" x14ac:dyDescent="0.2">
      <c r="A1945" s="26" t="s">
        <v>9</v>
      </c>
      <c r="B1945" s="24" t="s">
        <v>148</v>
      </c>
      <c r="C1945" s="24">
        <v>709.99</v>
      </c>
    </row>
    <row r="1946" spans="1:3" ht="25.5" x14ac:dyDescent="0.2">
      <c r="A1946" s="26" t="s">
        <v>9</v>
      </c>
      <c r="B1946" s="24" t="s">
        <v>148</v>
      </c>
      <c r="C1946" s="24">
        <v>709.99</v>
      </c>
    </row>
    <row r="1947" spans="1:3" ht="25.5" x14ac:dyDescent="0.2">
      <c r="A1947" s="26" t="s">
        <v>9</v>
      </c>
      <c r="B1947" s="24" t="s">
        <v>148</v>
      </c>
      <c r="C1947" s="24">
        <v>709.99</v>
      </c>
    </row>
    <row r="1948" spans="1:3" ht="25.5" x14ac:dyDescent="0.2">
      <c r="A1948" s="26" t="s">
        <v>9</v>
      </c>
      <c r="B1948" s="24" t="s">
        <v>148</v>
      </c>
      <c r="C1948" s="24">
        <v>709.99</v>
      </c>
    </row>
    <row r="1949" spans="1:3" ht="25.5" x14ac:dyDescent="0.2">
      <c r="A1949" s="26" t="s">
        <v>9</v>
      </c>
      <c r="B1949" s="24" t="s">
        <v>148</v>
      </c>
      <c r="C1949" s="24">
        <v>709.99</v>
      </c>
    </row>
    <row r="1950" spans="1:3" ht="25.5" x14ac:dyDescent="0.2">
      <c r="A1950" s="26" t="s">
        <v>9</v>
      </c>
      <c r="B1950" s="24" t="s">
        <v>148</v>
      </c>
      <c r="C1950" s="24">
        <v>709.99</v>
      </c>
    </row>
    <row r="1951" spans="1:3" ht="25.5" x14ac:dyDescent="0.2">
      <c r="A1951" s="26" t="s">
        <v>9</v>
      </c>
      <c r="B1951" s="24" t="s">
        <v>148</v>
      </c>
      <c r="C1951" s="24">
        <v>709.99</v>
      </c>
    </row>
    <row r="1952" spans="1:3" ht="25.5" x14ac:dyDescent="0.2">
      <c r="A1952" s="26" t="s">
        <v>9</v>
      </c>
      <c r="B1952" s="24" t="s">
        <v>148</v>
      </c>
      <c r="C1952" s="24">
        <v>709.99</v>
      </c>
    </row>
    <row r="1953" spans="1:3" ht="25.5" x14ac:dyDescent="0.2">
      <c r="A1953" s="26" t="s">
        <v>9</v>
      </c>
      <c r="B1953" s="24" t="s">
        <v>148</v>
      </c>
      <c r="C1953" s="24">
        <v>709.99</v>
      </c>
    </row>
    <row r="1954" spans="1:3" ht="25.5" x14ac:dyDescent="0.2">
      <c r="A1954" s="26" t="s">
        <v>9</v>
      </c>
      <c r="B1954" s="24" t="s">
        <v>148</v>
      </c>
      <c r="C1954" s="24">
        <v>709.99</v>
      </c>
    </row>
    <row r="1955" spans="1:3" ht="25.5" x14ac:dyDescent="0.2">
      <c r="A1955" s="26" t="s">
        <v>9</v>
      </c>
      <c r="B1955" s="24" t="s">
        <v>148</v>
      </c>
      <c r="C1955" s="24">
        <v>709.99</v>
      </c>
    </row>
    <row r="1956" spans="1:3" ht="25.5" x14ac:dyDescent="0.2">
      <c r="A1956" s="26" t="s">
        <v>9</v>
      </c>
      <c r="B1956" s="24" t="s">
        <v>148</v>
      </c>
      <c r="C1956" s="24">
        <v>709.99</v>
      </c>
    </row>
    <row r="1957" spans="1:3" ht="25.5" x14ac:dyDescent="0.2">
      <c r="A1957" s="26" t="s">
        <v>9</v>
      </c>
      <c r="B1957" s="24" t="s">
        <v>148</v>
      </c>
      <c r="C1957" s="24">
        <v>709.99</v>
      </c>
    </row>
    <row r="1958" spans="1:3" ht="25.5" x14ac:dyDescent="0.2">
      <c r="A1958" s="26" t="s">
        <v>9</v>
      </c>
      <c r="B1958" s="24" t="s">
        <v>148</v>
      </c>
      <c r="C1958" s="24">
        <v>709.99</v>
      </c>
    </row>
    <row r="1959" spans="1:3" ht="25.5" x14ac:dyDescent="0.2">
      <c r="A1959" s="26" t="s">
        <v>9</v>
      </c>
      <c r="B1959" s="24" t="s">
        <v>148</v>
      </c>
      <c r="C1959" s="24">
        <v>709.99</v>
      </c>
    </row>
    <row r="1960" spans="1:3" ht="25.5" x14ac:dyDescent="0.2">
      <c r="A1960" s="26" t="s">
        <v>9</v>
      </c>
      <c r="B1960" s="24" t="s">
        <v>148</v>
      </c>
      <c r="C1960" s="24">
        <v>709.98</v>
      </c>
    </row>
    <row r="1961" spans="1:3" x14ac:dyDescent="0.2">
      <c r="A1961" s="26" t="s">
        <v>9</v>
      </c>
      <c r="B1961" s="24" t="s">
        <v>146</v>
      </c>
      <c r="C1961" s="24">
        <v>2999</v>
      </c>
    </row>
    <row r="1962" spans="1:3" x14ac:dyDescent="0.2">
      <c r="A1962" s="26" t="s">
        <v>9</v>
      </c>
      <c r="B1962" s="24" t="s">
        <v>146</v>
      </c>
      <c r="C1962" s="24">
        <v>2999</v>
      </c>
    </row>
    <row r="1963" spans="1:3" x14ac:dyDescent="0.2">
      <c r="A1963" s="26" t="s">
        <v>9</v>
      </c>
      <c r="B1963" s="24" t="s">
        <v>146</v>
      </c>
      <c r="C1963" s="24">
        <v>2999</v>
      </c>
    </row>
    <row r="1964" spans="1:3" x14ac:dyDescent="0.2">
      <c r="A1964" s="26" t="s">
        <v>9</v>
      </c>
      <c r="B1964" s="24" t="s">
        <v>146</v>
      </c>
      <c r="C1964" s="24">
        <v>2999</v>
      </c>
    </row>
    <row r="1965" spans="1:3" x14ac:dyDescent="0.2">
      <c r="A1965" s="26" t="s">
        <v>9</v>
      </c>
      <c r="B1965" s="24" t="s">
        <v>146</v>
      </c>
      <c r="C1965" s="24">
        <v>2999</v>
      </c>
    </row>
    <row r="1966" spans="1:3" ht="25.5" x14ac:dyDescent="0.2">
      <c r="A1966" s="26" t="s">
        <v>9</v>
      </c>
      <c r="B1966" s="24" t="s">
        <v>151</v>
      </c>
      <c r="C1966" s="24">
        <v>16950</v>
      </c>
    </row>
    <row r="1967" spans="1:3" ht="25.5" x14ac:dyDescent="0.2">
      <c r="A1967" s="26" t="s">
        <v>9</v>
      </c>
      <c r="B1967" s="24" t="s">
        <v>152</v>
      </c>
      <c r="C1967" s="24">
        <v>190</v>
      </c>
    </row>
    <row r="1968" spans="1:3" ht="25.5" x14ac:dyDescent="0.2">
      <c r="A1968" s="26" t="s">
        <v>9</v>
      </c>
      <c r="B1968" s="24" t="s">
        <v>152</v>
      </c>
      <c r="C1968" s="24">
        <v>190</v>
      </c>
    </row>
    <row r="1969" spans="1:3" ht="25.5" x14ac:dyDescent="0.2">
      <c r="A1969" s="26" t="s">
        <v>9</v>
      </c>
      <c r="B1969" s="24" t="s">
        <v>152</v>
      </c>
      <c r="C1969" s="24">
        <v>190</v>
      </c>
    </row>
    <row r="1970" spans="1:3" ht="25.5" x14ac:dyDescent="0.2">
      <c r="A1970" s="26" t="s">
        <v>9</v>
      </c>
      <c r="B1970" s="24" t="s">
        <v>152</v>
      </c>
      <c r="C1970" s="24">
        <v>190</v>
      </c>
    </row>
    <row r="1971" spans="1:3" ht="25.5" x14ac:dyDescent="0.2">
      <c r="A1971" s="26" t="s">
        <v>9</v>
      </c>
      <c r="B1971" s="24" t="s">
        <v>152</v>
      </c>
      <c r="C1971" s="24">
        <v>190</v>
      </c>
    </row>
    <row r="1972" spans="1:3" ht="25.5" x14ac:dyDescent="0.2">
      <c r="A1972" s="26" t="s">
        <v>9</v>
      </c>
      <c r="B1972" s="24" t="s">
        <v>152</v>
      </c>
      <c r="C1972" s="24">
        <v>190</v>
      </c>
    </row>
    <row r="1973" spans="1:3" ht="25.5" x14ac:dyDescent="0.2">
      <c r="A1973" s="26" t="s">
        <v>9</v>
      </c>
      <c r="B1973" s="24" t="s">
        <v>152</v>
      </c>
      <c r="C1973" s="24">
        <v>190</v>
      </c>
    </row>
    <row r="1974" spans="1:3" ht="25.5" x14ac:dyDescent="0.2">
      <c r="A1974" s="26" t="s">
        <v>9</v>
      </c>
      <c r="B1974" s="24" t="s">
        <v>152</v>
      </c>
      <c r="C1974" s="24">
        <v>190</v>
      </c>
    </row>
    <row r="1975" spans="1:3" ht="25.5" x14ac:dyDescent="0.2">
      <c r="A1975" s="26" t="s">
        <v>9</v>
      </c>
      <c r="B1975" s="24" t="s">
        <v>152</v>
      </c>
      <c r="C1975" s="24">
        <v>190</v>
      </c>
    </row>
    <row r="1976" spans="1:3" ht="25.5" x14ac:dyDescent="0.2">
      <c r="A1976" s="26" t="s">
        <v>9</v>
      </c>
      <c r="B1976" s="24" t="s">
        <v>152</v>
      </c>
      <c r="C1976" s="24">
        <v>190</v>
      </c>
    </row>
    <row r="1977" spans="1:3" ht="25.5" x14ac:dyDescent="0.2">
      <c r="A1977" s="26" t="s">
        <v>9</v>
      </c>
      <c r="B1977" s="24" t="s">
        <v>152</v>
      </c>
      <c r="C1977" s="24">
        <v>190</v>
      </c>
    </row>
    <row r="1978" spans="1:3" ht="25.5" x14ac:dyDescent="0.2">
      <c r="A1978" s="26" t="s">
        <v>9</v>
      </c>
      <c r="B1978" s="24" t="s">
        <v>152</v>
      </c>
      <c r="C1978" s="24">
        <v>190</v>
      </c>
    </row>
    <row r="1979" spans="1:3" ht="25.5" x14ac:dyDescent="0.2">
      <c r="A1979" s="26" t="s">
        <v>9</v>
      </c>
      <c r="B1979" s="24" t="s">
        <v>152</v>
      </c>
      <c r="C1979" s="24">
        <v>190</v>
      </c>
    </row>
    <row r="1980" spans="1:3" ht="25.5" x14ac:dyDescent="0.2">
      <c r="A1980" s="26" t="s">
        <v>9</v>
      </c>
      <c r="B1980" s="24" t="s">
        <v>152</v>
      </c>
      <c r="C1980" s="24">
        <v>190</v>
      </c>
    </row>
    <row r="1981" spans="1:3" ht="25.5" x14ac:dyDescent="0.2">
      <c r="A1981" s="26" t="s">
        <v>9</v>
      </c>
      <c r="B1981" s="24" t="s">
        <v>152</v>
      </c>
      <c r="C1981" s="24">
        <v>190</v>
      </c>
    </row>
    <row r="1982" spans="1:3" ht="25.5" x14ac:dyDescent="0.2">
      <c r="A1982" s="26" t="s">
        <v>9</v>
      </c>
      <c r="B1982" s="24" t="s">
        <v>152</v>
      </c>
      <c r="C1982" s="24">
        <v>190</v>
      </c>
    </row>
    <row r="1983" spans="1:3" ht="25.5" x14ac:dyDescent="0.2">
      <c r="A1983" s="26" t="s">
        <v>9</v>
      </c>
      <c r="B1983" s="24" t="s">
        <v>152</v>
      </c>
      <c r="C1983" s="24">
        <v>190</v>
      </c>
    </row>
    <row r="1984" spans="1:3" ht="25.5" x14ac:dyDescent="0.2">
      <c r="A1984" s="26" t="s">
        <v>9</v>
      </c>
      <c r="B1984" s="24" t="s">
        <v>152</v>
      </c>
      <c r="C1984" s="24">
        <v>190</v>
      </c>
    </row>
    <row r="1985" spans="1:3" ht="25.5" x14ac:dyDescent="0.2">
      <c r="A1985" s="26" t="s">
        <v>9</v>
      </c>
      <c r="B1985" s="24" t="s">
        <v>152</v>
      </c>
      <c r="C1985" s="24">
        <v>190</v>
      </c>
    </row>
    <row r="1986" spans="1:3" ht="25.5" x14ac:dyDescent="0.2">
      <c r="A1986" s="26" t="s">
        <v>9</v>
      </c>
      <c r="B1986" s="24" t="s">
        <v>152</v>
      </c>
      <c r="C1986" s="24">
        <v>190</v>
      </c>
    </row>
    <row r="1987" spans="1:3" ht="25.5" x14ac:dyDescent="0.2">
      <c r="A1987" s="26" t="s">
        <v>9</v>
      </c>
      <c r="B1987" s="24" t="s">
        <v>152</v>
      </c>
      <c r="C1987" s="24">
        <v>190</v>
      </c>
    </row>
    <row r="1988" spans="1:3" ht="25.5" x14ac:dyDescent="0.2">
      <c r="A1988" s="26" t="s">
        <v>9</v>
      </c>
      <c r="B1988" s="24" t="s">
        <v>152</v>
      </c>
      <c r="C1988" s="24">
        <v>190</v>
      </c>
    </row>
    <row r="1989" spans="1:3" ht="25.5" x14ac:dyDescent="0.2">
      <c r="A1989" s="26" t="s">
        <v>9</v>
      </c>
      <c r="B1989" s="24" t="s">
        <v>152</v>
      </c>
      <c r="C1989" s="24">
        <v>190</v>
      </c>
    </row>
    <row r="1990" spans="1:3" ht="25.5" x14ac:dyDescent="0.2">
      <c r="A1990" s="26" t="s">
        <v>9</v>
      </c>
      <c r="B1990" s="24" t="s">
        <v>152</v>
      </c>
      <c r="C1990" s="24">
        <v>190</v>
      </c>
    </row>
    <row r="1991" spans="1:3" ht="25.5" x14ac:dyDescent="0.2">
      <c r="A1991" s="26" t="s">
        <v>9</v>
      </c>
      <c r="B1991" s="24" t="s">
        <v>152</v>
      </c>
      <c r="C1991" s="24">
        <v>190</v>
      </c>
    </row>
    <row r="1992" spans="1:3" ht="25.5" x14ac:dyDescent="0.2">
      <c r="A1992" s="26" t="s">
        <v>9</v>
      </c>
      <c r="B1992" s="24" t="s">
        <v>152</v>
      </c>
      <c r="C1992" s="24">
        <v>190</v>
      </c>
    </row>
    <row r="1993" spans="1:3" ht="25.5" x14ac:dyDescent="0.2">
      <c r="A1993" s="26" t="s">
        <v>9</v>
      </c>
      <c r="B1993" s="24" t="s">
        <v>152</v>
      </c>
      <c r="C1993" s="24">
        <v>190</v>
      </c>
    </row>
    <row r="1994" spans="1:3" ht="25.5" x14ac:dyDescent="0.2">
      <c r="A1994" s="26" t="s">
        <v>9</v>
      </c>
      <c r="B1994" s="24" t="s">
        <v>152</v>
      </c>
      <c r="C1994" s="24">
        <v>190</v>
      </c>
    </row>
    <row r="1995" spans="1:3" ht="25.5" x14ac:dyDescent="0.2">
      <c r="A1995" s="26" t="s">
        <v>9</v>
      </c>
      <c r="B1995" s="24" t="s">
        <v>152</v>
      </c>
      <c r="C1995" s="24">
        <v>190</v>
      </c>
    </row>
    <row r="1996" spans="1:3" ht="25.5" x14ac:dyDescent="0.2">
      <c r="A1996" s="26" t="s">
        <v>9</v>
      </c>
      <c r="B1996" s="24" t="s">
        <v>152</v>
      </c>
      <c r="C1996" s="24">
        <v>190</v>
      </c>
    </row>
    <row r="1997" spans="1:3" ht="25.5" x14ac:dyDescent="0.2">
      <c r="A1997" s="26" t="s">
        <v>9</v>
      </c>
      <c r="B1997" s="24" t="s">
        <v>152</v>
      </c>
      <c r="C1997" s="24">
        <v>190</v>
      </c>
    </row>
    <row r="1998" spans="1:3" ht="25.5" x14ac:dyDescent="0.2">
      <c r="A1998" s="26" t="s">
        <v>9</v>
      </c>
      <c r="B1998" s="24" t="s">
        <v>152</v>
      </c>
      <c r="C1998" s="24">
        <v>190</v>
      </c>
    </row>
    <row r="1999" spans="1:3" ht="25.5" x14ac:dyDescent="0.2">
      <c r="A1999" s="26" t="s">
        <v>9</v>
      </c>
      <c r="B1999" s="24" t="s">
        <v>152</v>
      </c>
      <c r="C1999" s="24">
        <v>190</v>
      </c>
    </row>
    <row r="2000" spans="1:3" ht="25.5" x14ac:dyDescent="0.2">
      <c r="A2000" s="26" t="s">
        <v>9</v>
      </c>
      <c r="B2000" s="24" t="s">
        <v>152</v>
      </c>
      <c r="C2000" s="24">
        <v>190</v>
      </c>
    </row>
    <row r="2001" spans="1:3" ht="25.5" x14ac:dyDescent="0.2">
      <c r="A2001" s="26" t="s">
        <v>9</v>
      </c>
      <c r="B2001" s="24" t="s">
        <v>152</v>
      </c>
      <c r="C2001" s="24">
        <v>190</v>
      </c>
    </row>
    <row r="2002" spans="1:3" ht="25.5" x14ac:dyDescent="0.2">
      <c r="A2002" s="26" t="s">
        <v>9</v>
      </c>
      <c r="B2002" s="24" t="s">
        <v>152</v>
      </c>
      <c r="C2002" s="24">
        <v>190</v>
      </c>
    </row>
    <row r="2003" spans="1:3" ht="25.5" x14ac:dyDescent="0.2">
      <c r="A2003" s="26" t="s">
        <v>9</v>
      </c>
      <c r="B2003" s="24" t="s">
        <v>152</v>
      </c>
      <c r="C2003" s="24">
        <v>190</v>
      </c>
    </row>
    <row r="2004" spans="1:3" ht="25.5" x14ac:dyDescent="0.2">
      <c r="A2004" s="26" t="s">
        <v>9</v>
      </c>
      <c r="B2004" s="24" t="s">
        <v>152</v>
      </c>
      <c r="C2004" s="24">
        <v>190</v>
      </c>
    </row>
    <row r="2005" spans="1:3" ht="25.5" x14ac:dyDescent="0.2">
      <c r="A2005" s="26" t="s">
        <v>9</v>
      </c>
      <c r="B2005" s="24" t="s">
        <v>152</v>
      </c>
      <c r="C2005" s="24">
        <v>190</v>
      </c>
    </row>
    <row r="2006" spans="1:3" ht="25.5" x14ac:dyDescent="0.2">
      <c r="A2006" s="26" t="s">
        <v>9</v>
      </c>
      <c r="B2006" s="24" t="s">
        <v>152</v>
      </c>
      <c r="C2006" s="24">
        <v>190</v>
      </c>
    </row>
    <row r="2007" spans="1:3" ht="25.5" x14ac:dyDescent="0.2">
      <c r="A2007" s="26" t="s">
        <v>9</v>
      </c>
      <c r="B2007" s="24" t="s">
        <v>152</v>
      </c>
      <c r="C2007" s="24">
        <v>190</v>
      </c>
    </row>
    <row r="2008" spans="1:3" ht="25.5" x14ac:dyDescent="0.2">
      <c r="A2008" s="26" t="s">
        <v>9</v>
      </c>
      <c r="B2008" s="24" t="s">
        <v>152</v>
      </c>
      <c r="C2008" s="24">
        <v>190</v>
      </c>
    </row>
    <row r="2009" spans="1:3" ht="25.5" x14ac:dyDescent="0.2">
      <c r="A2009" s="26" t="s">
        <v>9</v>
      </c>
      <c r="B2009" s="24" t="s">
        <v>152</v>
      </c>
      <c r="C2009" s="24">
        <v>190</v>
      </c>
    </row>
    <row r="2010" spans="1:3" ht="25.5" x14ac:dyDescent="0.2">
      <c r="A2010" s="26" t="s">
        <v>9</v>
      </c>
      <c r="B2010" s="24" t="s">
        <v>152</v>
      </c>
      <c r="C2010" s="24">
        <v>190</v>
      </c>
    </row>
    <row r="2011" spans="1:3" ht="25.5" x14ac:dyDescent="0.2">
      <c r="A2011" s="26" t="s">
        <v>9</v>
      </c>
      <c r="B2011" s="24" t="s">
        <v>152</v>
      </c>
      <c r="C2011" s="24">
        <v>190</v>
      </c>
    </row>
    <row r="2012" spans="1:3" ht="25.5" x14ac:dyDescent="0.2">
      <c r="A2012" s="26" t="s">
        <v>9</v>
      </c>
      <c r="B2012" s="24" t="s">
        <v>152</v>
      </c>
      <c r="C2012" s="24">
        <v>190</v>
      </c>
    </row>
    <row r="2013" spans="1:3" ht="25.5" x14ac:dyDescent="0.2">
      <c r="A2013" s="26" t="s">
        <v>9</v>
      </c>
      <c r="B2013" s="24" t="s">
        <v>152</v>
      </c>
      <c r="C2013" s="24">
        <v>190</v>
      </c>
    </row>
    <row r="2014" spans="1:3" ht="25.5" x14ac:dyDescent="0.2">
      <c r="A2014" s="26" t="s">
        <v>9</v>
      </c>
      <c r="B2014" s="24" t="s">
        <v>152</v>
      </c>
      <c r="C2014" s="24">
        <v>190</v>
      </c>
    </row>
    <row r="2015" spans="1:3" ht="25.5" x14ac:dyDescent="0.2">
      <c r="A2015" s="26" t="s">
        <v>9</v>
      </c>
      <c r="B2015" s="24" t="s">
        <v>152</v>
      </c>
      <c r="C2015" s="24">
        <v>190</v>
      </c>
    </row>
    <row r="2016" spans="1:3" ht="25.5" x14ac:dyDescent="0.2">
      <c r="A2016" s="26" t="s">
        <v>9</v>
      </c>
      <c r="B2016" s="24" t="s">
        <v>152</v>
      </c>
      <c r="C2016" s="24">
        <v>190</v>
      </c>
    </row>
    <row r="2017" spans="1:3" ht="25.5" x14ac:dyDescent="0.2">
      <c r="A2017" s="26" t="s">
        <v>9</v>
      </c>
      <c r="B2017" s="24" t="s">
        <v>152</v>
      </c>
      <c r="C2017" s="24">
        <v>190</v>
      </c>
    </row>
    <row r="2018" spans="1:3" ht="25.5" x14ac:dyDescent="0.2">
      <c r="A2018" s="26" t="s">
        <v>9</v>
      </c>
      <c r="B2018" s="24" t="s">
        <v>152</v>
      </c>
      <c r="C2018" s="24">
        <v>190</v>
      </c>
    </row>
    <row r="2019" spans="1:3" ht="25.5" x14ac:dyDescent="0.2">
      <c r="A2019" s="26" t="s">
        <v>9</v>
      </c>
      <c r="B2019" s="24" t="s">
        <v>152</v>
      </c>
      <c r="C2019" s="24">
        <v>190</v>
      </c>
    </row>
    <row r="2020" spans="1:3" ht="25.5" x14ac:dyDescent="0.2">
      <c r="A2020" s="26" t="s">
        <v>9</v>
      </c>
      <c r="B2020" s="24" t="s">
        <v>152</v>
      </c>
      <c r="C2020" s="24">
        <v>190</v>
      </c>
    </row>
    <row r="2021" spans="1:3" ht="25.5" x14ac:dyDescent="0.2">
      <c r="A2021" s="26" t="s">
        <v>9</v>
      </c>
      <c r="B2021" s="24" t="s">
        <v>152</v>
      </c>
      <c r="C2021" s="24">
        <v>190</v>
      </c>
    </row>
    <row r="2022" spans="1:3" ht="25.5" x14ac:dyDescent="0.2">
      <c r="A2022" s="26" t="s">
        <v>9</v>
      </c>
      <c r="B2022" s="24" t="s">
        <v>152</v>
      </c>
      <c r="C2022" s="24">
        <v>190</v>
      </c>
    </row>
    <row r="2023" spans="1:3" ht="25.5" x14ac:dyDescent="0.2">
      <c r="A2023" s="26" t="s">
        <v>9</v>
      </c>
      <c r="B2023" s="24" t="s">
        <v>152</v>
      </c>
      <c r="C2023" s="24">
        <v>190</v>
      </c>
    </row>
    <row r="2024" spans="1:3" ht="25.5" x14ac:dyDescent="0.2">
      <c r="A2024" s="26" t="s">
        <v>9</v>
      </c>
      <c r="B2024" s="24" t="s">
        <v>152</v>
      </c>
      <c r="C2024" s="24">
        <v>190</v>
      </c>
    </row>
    <row r="2025" spans="1:3" ht="25.5" x14ac:dyDescent="0.2">
      <c r="A2025" s="26" t="s">
        <v>9</v>
      </c>
      <c r="B2025" s="24" t="s">
        <v>152</v>
      </c>
      <c r="C2025" s="24">
        <v>190</v>
      </c>
    </row>
    <row r="2026" spans="1:3" ht="25.5" x14ac:dyDescent="0.2">
      <c r="A2026" s="26" t="s">
        <v>9</v>
      </c>
      <c r="B2026" s="24" t="s">
        <v>152</v>
      </c>
      <c r="C2026" s="24">
        <v>190</v>
      </c>
    </row>
    <row r="2027" spans="1:3" ht="25.5" x14ac:dyDescent="0.2">
      <c r="A2027" s="26" t="s">
        <v>9</v>
      </c>
      <c r="B2027" s="24" t="s">
        <v>152</v>
      </c>
      <c r="C2027" s="24">
        <v>190</v>
      </c>
    </row>
    <row r="2028" spans="1:3" ht="25.5" x14ac:dyDescent="0.2">
      <c r="A2028" s="26" t="s">
        <v>9</v>
      </c>
      <c r="B2028" s="24" t="s">
        <v>152</v>
      </c>
      <c r="C2028" s="24">
        <v>190</v>
      </c>
    </row>
    <row r="2029" spans="1:3" ht="25.5" x14ac:dyDescent="0.2">
      <c r="A2029" s="26" t="s">
        <v>9</v>
      </c>
      <c r="B2029" s="24" t="s">
        <v>152</v>
      </c>
      <c r="C2029" s="24">
        <v>190</v>
      </c>
    </row>
    <row r="2030" spans="1:3" ht="25.5" x14ac:dyDescent="0.2">
      <c r="A2030" s="26" t="s">
        <v>9</v>
      </c>
      <c r="B2030" s="24" t="s">
        <v>152</v>
      </c>
      <c r="C2030" s="24">
        <v>190</v>
      </c>
    </row>
    <row r="2031" spans="1:3" ht="25.5" x14ac:dyDescent="0.2">
      <c r="A2031" s="26" t="s">
        <v>9</v>
      </c>
      <c r="B2031" s="24" t="s">
        <v>152</v>
      </c>
      <c r="C2031" s="24">
        <v>190</v>
      </c>
    </row>
    <row r="2032" spans="1:3" ht="25.5" x14ac:dyDescent="0.2">
      <c r="A2032" s="26" t="s">
        <v>9</v>
      </c>
      <c r="B2032" s="24" t="s">
        <v>152</v>
      </c>
      <c r="C2032" s="24">
        <v>190</v>
      </c>
    </row>
    <row r="2033" spans="1:3" ht="25.5" x14ac:dyDescent="0.2">
      <c r="A2033" s="26" t="s">
        <v>9</v>
      </c>
      <c r="B2033" s="24" t="s">
        <v>152</v>
      </c>
      <c r="C2033" s="24">
        <v>190</v>
      </c>
    </row>
    <row r="2034" spans="1:3" ht="25.5" x14ac:dyDescent="0.2">
      <c r="A2034" s="26" t="s">
        <v>9</v>
      </c>
      <c r="B2034" s="24" t="s">
        <v>152</v>
      </c>
      <c r="C2034" s="24">
        <v>190</v>
      </c>
    </row>
    <row r="2035" spans="1:3" ht="25.5" x14ac:dyDescent="0.2">
      <c r="A2035" s="26" t="s">
        <v>9</v>
      </c>
      <c r="B2035" s="24" t="s">
        <v>152</v>
      </c>
      <c r="C2035" s="24">
        <v>190</v>
      </c>
    </row>
    <row r="2036" spans="1:3" ht="25.5" x14ac:dyDescent="0.2">
      <c r="A2036" s="26" t="s">
        <v>9</v>
      </c>
      <c r="B2036" s="24" t="s">
        <v>152</v>
      </c>
      <c r="C2036" s="24">
        <v>190</v>
      </c>
    </row>
    <row r="2037" spans="1:3" ht="25.5" x14ac:dyDescent="0.2">
      <c r="A2037" s="26" t="s">
        <v>9</v>
      </c>
      <c r="B2037" s="24" t="s">
        <v>152</v>
      </c>
      <c r="C2037" s="24">
        <v>190</v>
      </c>
    </row>
    <row r="2038" spans="1:3" ht="25.5" x14ac:dyDescent="0.2">
      <c r="A2038" s="26" t="s">
        <v>9</v>
      </c>
      <c r="B2038" s="24" t="s">
        <v>152</v>
      </c>
      <c r="C2038" s="24">
        <v>190</v>
      </c>
    </row>
    <row r="2039" spans="1:3" ht="25.5" x14ac:dyDescent="0.2">
      <c r="A2039" s="26" t="s">
        <v>9</v>
      </c>
      <c r="B2039" s="24" t="s">
        <v>152</v>
      </c>
      <c r="C2039" s="24">
        <v>190</v>
      </c>
    </row>
    <row r="2040" spans="1:3" ht="25.5" x14ac:dyDescent="0.2">
      <c r="A2040" s="26" t="s">
        <v>9</v>
      </c>
      <c r="B2040" s="24" t="s">
        <v>152</v>
      </c>
      <c r="C2040" s="24">
        <v>190</v>
      </c>
    </row>
    <row r="2041" spans="1:3" ht="25.5" x14ac:dyDescent="0.2">
      <c r="A2041" s="26" t="s">
        <v>9</v>
      </c>
      <c r="B2041" s="24" t="s">
        <v>152</v>
      </c>
      <c r="C2041" s="24">
        <v>190</v>
      </c>
    </row>
    <row r="2042" spans="1:3" ht="25.5" x14ac:dyDescent="0.2">
      <c r="A2042" s="26" t="s">
        <v>9</v>
      </c>
      <c r="B2042" s="24" t="s">
        <v>152</v>
      </c>
      <c r="C2042" s="24">
        <v>190</v>
      </c>
    </row>
    <row r="2043" spans="1:3" ht="25.5" x14ac:dyDescent="0.2">
      <c r="A2043" s="26" t="s">
        <v>9</v>
      </c>
      <c r="B2043" s="24" t="s">
        <v>152</v>
      </c>
      <c r="C2043" s="24">
        <v>190</v>
      </c>
    </row>
    <row r="2044" spans="1:3" ht="25.5" x14ac:dyDescent="0.2">
      <c r="A2044" s="26" t="s">
        <v>9</v>
      </c>
      <c r="B2044" s="24" t="s">
        <v>152</v>
      </c>
      <c r="C2044" s="24">
        <v>190</v>
      </c>
    </row>
    <row r="2045" spans="1:3" ht="25.5" x14ac:dyDescent="0.2">
      <c r="A2045" s="26" t="s">
        <v>9</v>
      </c>
      <c r="B2045" s="24" t="s">
        <v>152</v>
      </c>
      <c r="C2045" s="24">
        <v>190</v>
      </c>
    </row>
    <row r="2046" spans="1:3" ht="25.5" x14ac:dyDescent="0.2">
      <c r="A2046" s="26" t="s">
        <v>9</v>
      </c>
      <c r="B2046" s="24" t="s">
        <v>152</v>
      </c>
      <c r="C2046" s="24">
        <v>190</v>
      </c>
    </row>
    <row r="2047" spans="1:3" ht="25.5" x14ac:dyDescent="0.2">
      <c r="A2047" s="26" t="s">
        <v>9</v>
      </c>
      <c r="B2047" s="24" t="s">
        <v>152</v>
      </c>
      <c r="C2047" s="24">
        <v>190</v>
      </c>
    </row>
    <row r="2048" spans="1:3" ht="25.5" x14ac:dyDescent="0.2">
      <c r="A2048" s="26" t="s">
        <v>9</v>
      </c>
      <c r="B2048" s="24" t="s">
        <v>152</v>
      </c>
      <c r="C2048" s="24">
        <v>190</v>
      </c>
    </row>
    <row r="2049" spans="1:3" ht="25.5" x14ac:dyDescent="0.2">
      <c r="A2049" s="26" t="s">
        <v>9</v>
      </c>
      <c r="B2049" s="24" t="s">
        <v>152</v>
      </c>
      <c r="C2049" s="24">
        <v>190</v>
      </c>
    </row>
    <row r="2050" spans="1:3" ht="25.5" x14ac:dyDescent="0.2">
      <c r="A2050" s="26" t="s">
        <v>9</v>
      </c>
      <c r="B2050" s="24" t="s">
        <v>152</v>
      </c>
      <c r="C2050" s="24">
        <v>190</v>
      </c>
    </row>
    <row r="2051" spans="1:3" ht="25.5" x14ac:dyDescent="0.2">
      <c r="A2051" s="26" t="s">
        <v>9</v>
      </c>
      <c r="B2051" s="24" t="s">
        <v>152</v>
      </c>
      <c r="C2051" s="24">
        <v>190</v>
      </c>
    </row>
    <row r="2052" spans="1:3" ht="25.5" x14ac:dyDescent="0.2">
      <c r="A2052" s="26" t="s">
        <v>9</v>
      </c>
      <c r="B2052" s="24" t="s">
        <v>152</v>
      </c>
      <c r="C2052" s="24">
        <v>190</v>
      </c>
    </row>
    <row r="2053" spans="1:3" ht="25.5" x14ac:dyDescent="0.2">
      <c r="A2053" s="26" t="s">
        <v>9</v>
      </c>
      <c r="B2053" s="24" t="s">
        <v>152</v>
      </c>
      <c r="C2053" s="24">
        <v>190</v>
      </c>
    </row>
    <row r="2054" spans="1:3" ht="25.5" x14ac:dyDescent="0.2">
      <c r="A2054" s="26" t="s">
        <v>9</v>
      </c>
      <c r="B2054" s="24" t="s">
        <v>152</v>
      </c>
      <c r="C2054" s="24">
        <v>190</v>
      </c>
    </row>
    <row r="2055" spans="1:3" ht="25.5" x14ac:dyDescent="0.2">
      <c r="A2055" s="26" t="s">
        <v>9</v>
      </c>
      <c r="B2055" s="24" t="s">
        <v>152</v>
      </c>
      <c r="C2055" s="24">
        <v>190</v>
      </c>
    </row>
    <row r="2056" spans="1:3" ht="25.5" x14ac:dyDescent="0.2">
      <c r="A2056" s="26" t="s">
        <v>9</v>
      </c>
      <c r="B2056" s="24" t="s">
        <v>152</v>
      </c>
      <c r="C2056" s="24">
        <v>190</v>
      </c>
    </row>
    <row r="2057" spans="1:3" ht="25.5" x14ac:dyDescent="0.2">
      <c r="A2057" s="26" t="s">
        <v>9</v>
      </c>
      <c r="B2057" s="24" t="s">
        <v>152</v>
      </c>
      <c r="C2057" s="24">
        <v>190</v>
      </c>
    </row>
    <row r="2058" spans="1:3" ht="25.5" x14ac:dyDescent="0.2">
      <c r="A2058" s="26" t="s">
        <v>9</v>
      </c>
      <c r="B2058" s="24" t="s">
        <v>152</v>
      </c>
      <c r="C2058" s="24">
        <v>190</v>
      </c>
    </row>
    <row r="2059" spans="1:3" ht="25.5" x14ac:dyDescent="0.2">
      <c r="A2059" s="26" t="s">
        <v>9</v>
      </c>
      <c r="B2059" s="24" t="s">
        <v>152</v>
      </c>
      <c r="C2059" s="24">
        <v>190</v>
      </c>
    </row>
    <row r="2060" spans="1:3" ht="25.5" x14ac:dyDescent="0.2">
      <c r="A2060" s="26" t="s">
        <v>9</v>
      </c>
      <c r="B2060" s="24" t="s">
        <v>152</v>
      </c>
      <c r="C2060" s="24">
        <v>190</v>
      </c>
    </row>
    <row r="2061" spans="1:3" ht="25.5" x14ac:dyDescent="0.2">
      <c r="A2061" s="26" t="s">
        <v>9</v>
      </c>
      <c r="B2061" s="24" t="s">
        <v>152</v>
      </c>
      <c r="C2061" s="24">
        <v>190</v>
      </c>
    </row>
    <row r="2062" spans="1:3" ht="25.5" x14ac:dyDescent="0.2">
      <c r="A2062" s="26" t="s">
        <v>9</v>
      </c>
      <c r="B2062" s="24" t="s">
        <v>152</v>
      </c>
      <c r="C2062" s="24">
        <v>190</v>
      </c>
    </row>
    <row r="2063" spans="1:3" ht="25.5" x14ac:dyDescent="0.2">
      <c r="A2063" s="26" t="s">
        <v>9</v>
      </c>
      <c r="B2063" s="24" t="s">
        <v>152</v>
      </c>
      <c r="C2063" s="24">
        <v>190</v>
      </c>
    </row>
    <row r="2064" spans="1:3" ht="25.5" x14ac:dyDescent="0.2">
      <c r="A2064" s="26" t="s">
        <v>9</v>
      </c>
      <c r="B2064" s="24" t="s">
        <v>152</v>
      </c>
      <c r="C2064" s="24">
        <v>190</v>
      </c>
    </row>
    <row r="2065" spans="1:3" ht="25.5" x14ac:dyDescent="0.2">
      <c r="A2065" s="26" t="s">
        <v>9</v>
      </c>
      <c r="B2065" s="24" t="s">
        <v>152</v>
      </c>
      <c r="C2065" s="24">
        <v>190</v>
      </c>
    </row>
    <row r="2066" spans="1:3" ht="25.5" x14ac:dyDescent="0.2">
      <c r="A2066" s="26" t="s">
        <v>9</v>
      </c>
      <c r="B2066" s="24" t="s">
        <v>152</v>
      </c>
      <c r="C2066" s="24">
        <v>190</v>
      </c>
    </row>
    <row r="2067" spans="1:3" ht="25.5" x14ac:dyDescent="0.2">
      <c r="A2067" s="26" t="s">
        <v>9</v>
      </c>
      <c r="B2067" s="24" t="s">
        <v>153</v>
      </c>
      <c r="C2067" s="24">
        <v>4062</v>
      </c>
    </row>
    <row r="2068" spans="1:3" ht="25.5" x14ac:dyDescent="0.2">
      <c r="A2068" s="26" t="s">
        <v>9</v>
      </c>
      <c r="B2068" s="24" t="s">
        <v>153</v>
      </c>
      <c r="C2068" s="24">
        <v>4062</v>
      </c>
    </row>
    <row r="2069" spans="1:3" ht="25.5" x14ac:dyDescent="0.2">
      <c r="A2069" s="26" t="s">
        <v>9</v>
      </c>
      <c r="B2069" s="24" t="s">
        <v>153</v>
      </c>
      <c r="C2069" s="24">
        <v>4062</v>
      </c>
    </row>
    <row r="2070" spans="1:3" ht="25.5" x14ac:dyDescent="0.2">
      <c r="A2070" s="26" t="s">
        <v>9</v>
      </c>
      <c r="B2070" s="24" t="s">
        <v>153</v>
      </c>
      <c r="C2070" s="24">
        <v>4062</v>
      </c>
    </row>
    <row r="2071" spans="1:3" ht="25.5" x14ac:dyDescent="0.2">
      <c r="A2071" s="26" t="s">
        <v>9</v>
      </c>
      <c r="B2071" s="24" t="s">
        <v>153</v>
      </c>
      <c r="C2071" s="24">
        <v>4062</v>
      </c>
    </row>
    <row r="2072" spans="1:3" ht="25.5" x14ac:dyDescent="0.2">
      <c r="A2072" s="26" t="s">
        <v>9</v>
      </c>
      <c r="B2072" s="24" t="s">
        <v>153</v>
      </c>
      <c r="C2072" s="24">
        <v>4062</v>
      </c>
    </row>
    <row r="2073" spans="1:3" ht="25.5" x14ac:dyDescent="0.2">
      <c r="A2073" s="26" t="s">
        <v>9</v>
      </c>
      <c r="B2073" s="24" t="s">
        <v>153</v>
      </c>
      <c r="C2073" s="24">
        <v>4062</v>
      </c>
    </row>
    <row r="2074" spans="1:3" ht="25.5" x14ac:dyDescent="0.2">
      <c r="A2074" s="26" t="s">
        <v>9</v>
      </c>
      <c r="B2074" s="24" t="s">
        <v>153</v>
      </c>
      <c r="C2074" s="24">
        <v>4062</v>
      </c>
    </row>
    <row r="2075" spans="1:3" ht="25.5" x14ac:dyDescent="0.2">
      <c r="A2075" s="26" t="s">
        <v>9</v>
      </c>
      <c r="B2075" s="24" t="s">
        <v>153</v>
      </c>
      <c r="C2075" s="24">
        <v>4062</v>
      </c>
    </row>
    <row r="2076" spans="1:3" ht="25.5" x14ac:dyDescent="0.2">
      <c r="A2076" s="26" t="s">
        <v>9</v>
      </c>
      <c r="B2076" s="24" t="s">
        <v>153</v>
      </c>
      <c r="C2076" s="24">
        <v>4062</v>
      </c>
    </row>
    <row r="2077" spans="1:3" ht="25.5" x14ac:dyDescent="0.2">
      <c r="A2077" s="26" t="s">
        <v>9</v>
      </c>
      <c r="B2077" s="24" t="s">
        <v>154</v>
      </c>
      <c r="C2077" s="24">
        <v>448</v>
      </c>
    </row>
    <row r="2078" spans="1:3" ht="25.5" x14ac:dyDescent="0.2">
      <c r="A2078" s="26" t="s">
        <v>9</v>
      </c>
      <c r="B2078" s="24" t="s">
        <v>154</v>
      </c>
      <c r="C2078" s="24">
        <v>448</v>
      </c>
    </row>
    <row r="2079" spans="1:3" ht="25.5" x14ac:dyDescent="0.2">
      <c r="A2079" s="26" t="s">
        <v>9</v>
      </c>
      <c r="B2079" s="24" t="s">
        <v>154</v>
      </c>
      <c r="C2079" s="24">
        <v>448</v>
      </c>
    </row>
    <row r="2080" spans="1:3" ht="25.5" x14ac:dyDescent="0.2">
      <c r="A2080" s="26" t="s">
        <v>9</v>
      </c>
      <c r="B2080" s="24" t="s">
        <v>154</v>
      </c>
      <c r="C2080" s="24">
        <v>448</v>
      </c>
    </row>
    <row r="2081" spans="1:3" ht="25.5" x14ac:dyDescent="0.2">
      <c r="A2081" s="26" t="s">
        <v>9</v>
      </c>
      <c r="B2081" s="24" t="s">
        <v>154</v>
      </c>
      <c r="C2081" s="24">
        <v>448</v>
      </c>
    </row>
    <row r="2082" spans="1:3" ht="25.5" x14ac:dyDescent="0.2">
      <c r="A2082" s="26" t="s">
        <v>9</v>
      </c>
      <c r="B2082" s="24" t="s">
        <v>154</v>
      </c>
      <c r="C2082" s="24">
        <v>448</v>
      </c>
    </row>
    <row r="2083" spans="1:3" ht="25.5" x14ac:dyDescent="0.2">
      <c r="A2083" s="26" t="s">
        <v>9</v>
      </c>
      <c r="B2083" s="24" t="s">
        <v>154</v>
      </c>
      <c r="C2083" s="24">
        <v>448</v>
      </c>
    </row>
    <row r="2084" spans="1:3" ht="25.5" x14ac:dyDescent="0.2">
      <c r="A2084" s="26" t="s">
        <v>9</v>
      </c>
      <c r="B2084" s="24" t="s">
        <v>154</v>
      </c>
      <c r="C2084" s="24">
        <v>448</v>
      </c>
    </row>
    <row r="2085" spans="1:3" ht="25.5" x14ac:dyDescent="0.2">
      <c r="A2085" s="26" t="s">
        <v>9</v>
      </c>
      <c r="B2085" s="24" t="s">
        <v>154</v>
      </c>
      <c r="C2085" s="24">
        <v>448</v>
      </c>
    </row>
    <row r="2086" spans="1:3" ht="25.5" x14ac:dyDescent="0.2">
      <c r="A2086" s="26" t="s">
        <v>9</v>
      </c>
      <c r="B2086" s="24" t="s">
        <v>154</v>
      </c>
      <c r="C2086" s="24">
        <v>448</v>
      </c>
    </row>
    <row r="2087" spans="1:3" ht="25.5" x14ac:dyDescent="0.2">
      <c r="A2087" s="26" t="s">
        <v>9</v>
      </c>
      <c r="B2087" s="24" t="s">
        <v>154</v>
      </c>
      <c r="C2087" s="24">
        <v>448</v>
      </c>
    </row>
    <row r="2088" spans="1:3" ht="25.5" x14ac:dyDescent="0.2">
      <c r="A2088" s="26" t="s">
        <v>9</v>
      </c>
      <c r="B2088" s="24" t="s">
        <v>154</v>
      </c>
      <c r="C2088" s="24">
        <v>448</v>
      </c>
    </row>
    <row r="2089" spans="1:3" ht="25.5" x14ac:dyDescent="0.2">
      <c r="A2089" s="26" t="s">
        <v>9</v>
      </c>
      <c r="B2089" s="24" t="s">
        <v>154</v>
      </c>
      <c r="C2089" s="24">
        <v>448</v>
      </c>
    </row>
    <row r="2090" spans="1:3" ht="25.5" x14ac:dyDescent="0.2">
      <c r="A2090" s="26" t="s">
        <v>9</v>
      </c>
      <c r="B2090" s="24" t="s">
        <v>154</v>
      </c>
      <c r="C2090" s="24">
        <v>448</v>
      </c>
    </row>
    <row r="2091" spans="1:3" ht="25.5" x14ac:dyDescent="0.2">
      <c r="A2091" s="26" t="s">
        <v>9</v>
      </c>
      <c r="B2091" s="24" t="s">
        <v>154</v>
      </c>
      <c r="C2091" s="24">
        <v>448</v>
      </c>
    </row>
    <row r="2092" spans="1:3" ht="25.5" x14ac:dyDescent="0.2">
      <c r="A2092" s="26" t="s">
        <v>9</v>
      </c>
      <c r="B2092" s="24" t="s">
        <v>154</v>
      </c>
      <c r="C2092" s="24">
        <v>448</v>
      </c>
    </row>
    <row r="2093" spans="1:3" ht="25.5" x14ac:dyDescent="0.2">
      <c r="A2093" s="26" t="s">
        <v>9</v>
      </c>
      <c r="B2093" s="24" t="s">
        <v>154</v>
      </c>
      <c r="C2093" s="24">
        <v>448</v>
      </c>
    </row>
    <row r="2094" spans="1:3" ht="25.5" x14ac:dyDescent="0.2">
      <c r="A2094" s="26" t="s">
        <v>9</v>
      </c>
      <c r="B2094" s="24" t="s">
        <v>154</v>
      </c>
      <c r="C2094" s="24">
        <v>448</v>
      </c>
    </row>
    <row r="2095" spans="1:3" ht="25.5" x14ac:dyDescent="0.2">
      <c r="A2095" s="26" t="s">
        <v>9</v>
      </c>
      <c r="B2095" s="24" t="s">
        <v>154</v>
      </c>
      <c r="C2095" s="24">
        <v>448</v>
      </c>
    </row>
    <row r="2096" spans="1:3" ht="25.5" x14ac:dyDescent="0.2">
      <c r="A2096" s="26" t="s">
        <v>9</v>
      </c>
      <c r="B2096" s="24" t="s">
        <v>154</v>
      </c>
      <c r="C2096" s="24">
        <v>448</v>
      </c>
    </row>
    <row r="2097" spans="1:3" ht="25.5" x14ac:dyDescent="0.2">
      <c r="A2097" s="26" t="s">
        <v>9</v>
      </c>
      <c r="B2097" s="24" t="s">
        <v>154</v>
      </c>
      <c r="C2097" s="24">
        <v>448</v>
      </c>
    </row>
    <row r="2098" spans="1:3" ht="25.5" x14ac:dyDescent="0.2">
      <c r="A2098" s="26" t="s">
        <v>9</v>
      </c>
      <c r="B2098" s="24" t="s">
        <v>154</v>
      </c>
      <c r="C2098" s="24">
        <v>448</v>
      </c>
    </row>
    <row r="2099" spans="1:3" ht="25.5" x14ac:dyDescent="0.2">
      <c r="A2099" s="26" t="s">
        <v>9</v>
      </c>
      <c r="B2099" s="24" t="s">
        <v>154</v>
      </c>
      <c r="C2099" s="24">
        <v>448</v>
      </c>
    </row>
    <row r="2100" spans="1:3" ht="25.5" x14ac:dyDescent="0.2">
      <c r="A2100" s="26" t="s">
        <v>9</v>
      </c>
      <c r="B2100" s="24" t="s">
        <v>154</v>
      </c>
      <c r="C2100" s="24">
        <v>448</v>
      </c>
    </row>
    <row r="2101" spans="1:3" ht="25.5" x14ac:dyDescent="0.2">
      <c r="A2101" s="26" t="s">
        <v>9</v>
      </c>
      <c r="B2101" s="24" t="s">
        <v>154</v>
      </c>
      <c r="C2101" s="24">
        <v>448</v>
      </c>
    </row>
    <row r="2102" spans="1:3" ht="25.5" x14ac:dyDescent="0.2">
      <c r="A2102" s="26" t="s">
        <v>9</v>
      </c>
      <c r="B2102" s="24" t="s">
        <v>154</v>
      </c>
      <c r="C2102" s="24">
        <v>448</v>
      </c>
    </row>
    <row r="2103" spans="1:3" ht="25.5" x14ac:dyDescent="0.2">
      <c r="A2103" s="26" t="s">
        <v>9</v>
      </c>
      <c r="B2103" s="24" t="s">
        <v>154</v>
      </c>
      <c r="C2103" s="24">
        <v>448</v>
      </c>
    </row>
    <row r="2104" spans="1:3" ht="25.5" x14ac:dyDescent="0.2">
      <c r="A2104" s="26" t="s">
        <v>9</v>
      </c>
      <c r="B2104" s="24" t="s">
        <v>154</v>
      </c>
      <c r="C2104" s="24">
        <v>448</v>
      </c>
    </row>
    <row r="2105" spans="1:3" ht="25.5" x14ac:dyDescent="0.2">
      <c r="A2105" s="26" t="s">
        <v>9</v>
      </c>
      <c r="B2105" s="24" t="s">
        <v>154</v>
      </c>
      <c r="C2105" s="24">
        <v>448</v>
      </c>
    </row>
    <row r="2106" spans="1:3" ht="25.5" x14ac:dyDescent="0.2">
      <c r="A2106" s="26" t="s">
        <v>9</v>
      </c>
      <c r="B2106" s="24" t="s">
        <v>154</v>
      </c>
      <c r="C2106" s="24">
        <v>448</v>
      </c>
    </row>
    <row r="2107" spans="1:3" ht="25.5" x14ac:dyDescent="0.2">
      <c r="A2107" s="26" t="s">
        <v>9</v>
      </c>
      <c r="B2107" s="24" t="s">
        <v>154</v>
      </c>
      <c r="C2107" s="24">
        <v>448</v>
      </c>
    </row>
    <row r="2108" spans="1:3" ht="25.5" x14ac:dyDescent="0.2">
      <c r="A2108" s="26" t="s">
        <v>9</v>
      </c>
      <c r="B2108" s="24" t="s">
        <v>154</v>
      </c>
      <c r="C2108" s="24">
        <v>448</v>
      </c>
    </row>
    <row r="2109" spans="1:3" ht="25.5" x14ac:dyDescent="0.2">
      <c r="A2109" s="26" t="s">
        <v>9</v>
      </c>
      <c r="B2109" s="24" t="s">
        <v>154</v>
      </c>
      <c r="C2109" s="24">
        <v>448</v>
      </c>
    </row>
    <row r="2110" spans="1:3" ht="25.5" x14ac:dyDescent="0.2">
      <c r="A2110" s="26" t="s">
        <v>9</v>
      </c>
      <c r="B2110" s="24" t="s">
        <v>154</v>
      </c>
      <c r="C2110" s="24">
        <v>448</v>
      </c>
    </row>
    <row r="2111" spans="1:3" ht="25.5" x14ac:dyDescent="0.2">
      <c r="A2111" s="26" t="s">
        <v>9</v>
      </c>
      <c r="B2111" s="24" t="s">
        <v>154</v>
      </c>
      <c r="C2111" s="24">
        <v>448</v>
      </c>
    </row>
    <row r="2112" spans="1:3" ht="25.5" x14ac:dyDescent="0.2">
      <c r="A2112" s="26" t="s">
        <v>9</v>
      </c>
      <c r="B2112" s="24" t="s">
        <v>154</v>
      </c>
      <c r="C2112" s="24">
        <v>448</v>
      </c>
    </row>
    <row r="2113" spans="1:3" ht="25.5" x14ac:dyDescent="0.2">
      <c r="A2113" s="26" t="s">
        <v>9</v>
      </c>
      <c r="B2113" s="24" t="s">
        <v>154</v>
      </c>
      <c r="C2113" s="24">
        <v>448</v>
      </c>
    </row>
    <row r="2114" spans="1:3" ht="25.5" x14ac:dyDescent="0.2">
      <c r="A2114" s="26" t="s">
        <v>9</v>
      </c>
      <c r="B2114" s="24" t="s">
        <v>154</v>
      </c>
      <c r="C2114" s="24">
        <v>448</v>
      </c>
    </row>
    <row r="2115" spans="1:3" ht="25.5" x14ac:dyDescent="0.2">
      <c r="A2115" s="26" t="s">
        <v>9</v>
      </c>
      <c r="B2115" s="24" t="s">
        <v>154</v>
      </c>
      <c r="C2115" s="24">
        <v>448</v>
      </c>
    </row>
    <row r="2116" spans="1:3" ht="25.5" x14ac:dyDescent="0.2">
      <c r="A2116" s="26" t="s">
        <v>9</v>
      </c>
      <c r="B2116" s="24" t="s">
        <v>154</v>
      </c>
      <c r="C2116" s="24">
        <v>448</v>
      </c>
    </row>
    <row r="2117" spans="1:3" ht="25.5" x14ac:dyDescent="0.2">
      <c r="A2117" s="26" t="s">
        <v>9</v>
      </c>
      <c r="B2117" s="24" t="s">
        <v>154</v>
      </c>
      <c r="C2117" s="24">
        <v>448</v>
      </c>
    </row>
    <row r="2118" spans="1:3" ht="25.5" x14ac:dyDescent="0.2">
      <c r="A2118" s="26" t="s">
        <v>9</v>
      </c>
      <c r="B2118" s="24" t="s">
        <v>154</v>
      </c>
      <c r="C2118" s="24">
        <v>448</v>
      </c>
    </row>
    <row r="2119" spans="1:3" ht="25.5" x14ac:dyDescent="0.2">
      <c r="A2119" s="26" t="s">
        <v>9</v>
      </c>
      <c r="B2119" s="24" t="s">
        <v>154</v>
      </c>
      <c r="C2119" s="24">
        <v>448</v>
      </c>
    </row>
    <row r="2120" spans="1:3" ht="25.5" x14ac:dyDescent="0.2">
      <c r="A2120" s="26" t="s">
        <v>9</v>
      </c>
      <c r="B2120" s="24" t="s">
        <v>154</v>
      </c>
      <c r="C2120" s="24">
        <v>448</v>
      </c>
    </row>
    <row r="2121" spans="1:3" ht="25.5" x14ac:dyDescent="0.2">
      <c r="A2121" s="26" t="s">
        <v>9</v>
      </c>
      <c r="B2121" s="24" t="s">
        <v>154</v>
      </c>
      <c r="C2121" s="24">
        <v>448</v>
      </c>
    </row>
    <row r="2122" spans="1:3" ht="25.5" x14ac:dyDescent="0.2">
      <c r="A2122" s="26" t="s">
        <v>9</v>
      </c>
      <c r="B2122" s="24" t="s">
        <v>154</v>
      </c>
      <c r="C2122" s="24">
        <v>448</v>
      </c>
    </row>
    <row r="2123" spans="1:3" ht="25.5" x14ac:dyDescent="0.2">
      <c r="A2123" s="26" t="s">
        <v>9</v>
      </c>
      <c r="B2123" s="24" t="s">
        <v>154</v>
      </c>
      <c r="C2123" s="24">
        <v>448</v>
      </c>
    </row>
    <row r="2124" spans="1:3" ht="25.5" x14ac:dyDescent="0.2">
      <c r="A2124" s="26" t="s">
        <v>9</v>
      </c>
      <c r="B2124" s="24" t="s">
        <v>154</v>
      </c>
      <c r="C2124" s="24">
        <v>448</v>
      </c>
    </row>
    <row r="2125" spans="1:3" ht="25.5" x14ac:dyDescent="0.2">
      <c r="A2125" s="26" t="s">
        <v>9</v>
      </c>
      <c r="B2125" s="24" t="s">
        <v>154</v>
      </c>
      <c r="C2125" s="24">
        <v>448</v>
      </c>
    </row>
    <row r="2126" spans="1:3" ht="25.5" x14ac:dyDescent="0.2">
      <c r="A2126" s="26" t="s">
        <v>9</v>
      </c>
      <c r="B2126" s="24" t="s">
        <v>154</v>
      </c>
      <c r="C2126" s="24">
        <v>448</v>
      </c>
    </row>
    <row r="2127" spans="1:3" ht="25.5" x14ac:dyDescent="0.2">
      <c r="A2127" s="26" t="s">
        <v>9</v>
      </c>
      <c r="B2127" s="24" t="s">
        <v>154</v>
      </c>
      <c r="C2127" s="24">
        <v>448</v>
      </c>
    </row>
    <row r="2128" spans="1:3" ht="25.5" x14ac:dyDescent="0.2">
      <c r="A2128" s="26" t="s">
        <v>9</v>
      </c>
      <c r="B2128" s="24" t="s">
        <v>154</v>
      </c>
      <c r="C2128" s="24">
        <v>448</v>
      </c>
    </row>
    <row r="2129" spans="1:3" ht="25.5" x14ac:dyDescent="0.2">
      <c r="A2129" s="26" t="s">
        <v>9</v>
      </c>
      <c r="B2129" s="24" t="s">
        <v>154</v>
      </c>
      <c r="C2129" s="24">
        <v>448</v>
      </c>
    </row>
    <row r="2130" spans="1:3" ht="25.5" x14ac:dyDescent="0.2">
      <c r="A2130" s="26" t="s">
        <v>9</v>
      </c>
      <c r="B2130" s="24" t="s">
        <v>154</v>
      </c>
      <c r="C2130" s="24">
        <v>448</v>
      </c>
    </row>
    <row r="2131" spans="1:3" ht="25.5" x14ac:dyDescent="0.2">
      <c r="A2131" s="26" t="s">
        <v>9</v>
      </c>
      <c r="B2131" s="24" t="s">
        <v>154</v>
      </c>
      <c r="C2131" s="24">
        <v>448</v>
      </c>
    </row>
    <row r="2132" spans="1:3" ht="25.5" x14ac:dyDescent="0.2">
      <c r="A2132" s="26" t="s">
        <v>9</v>
      </c>
      <c r="B2132" s="24" t="s">
        <v>154</v>
      </c>
      <c r="C2132" s="24">
        <v>448</v>
      </c>
    </row>
    <row r="2133" spans="1:3" ht="25.5" x14ac:dyDescent="0.2">
      <c r="A2133" s="26" t="s">
        <v>9</v>
      </c>
      <c r="B2133" s="24" t="s">
        <v>154</v>
      </c>
      <c r="C2133" s="24">
        <v>448</v>
      </c>
    </row>
    <row r="2134" spans="1:3" ht="25.5" x14ac:dyDescent="0.2">
      <c r="A2134" s="26" t="s">
        <v>9</v>
      </c>
      <c r="B2134" s="24" t="s">
        <v>154</v>
      </c>
      <c r="C2134" s="24">
        <v>448</v>
      </c>
    </row>
    <row r="2135" spans="1:3" ht="25.5" x14ac:dyDescent="0.2">
      <c r="A2135" s="26" t="s">
        <v>9</v>
      </c>
      <c r="B2135" s="24" t="s">
        <v>154</v>
      </c>
      <c r="C2135" s="24">
        <v>448</v>
      </c>
    </row>
    <row r="2136" spans="1:3" ht="25.5" x14ac:dyDescent="0.2">
      <c r="A2136" s="26" t="s">
        <v>9</v>
      </c>
      <c r="B2136" s="24" t="s">
        <v>154</v>
      </c>
      <c r="C2136" s="24">
        <v>448</v>
      </c>
    </row>
    <row r="2137" spans="1:3" ht="25.5" x14ac:dyDescent="0.2">
      <c r="A2137" s="26" t="s">
        <v>9</v>
      </c>
      <c r="B2137" s="24" t="s">
        <v>154</v>
      </c>
      <c r="C2137" s="24">
        <v>448</v>
      </c>
    </row>
    <row r="2138" spans="1:3" ht="25.5" x14ac:dyDescent="0.2">
      <c r="A2138" s="26" t="s">
        <v>9</v>
      </c>
      <c r="B2138" s="24" t="s">
        <v>154</v>
      </c>
      <c r="C2138" s="24">
        <v>448</v>
      </c>
    </row>
    <row r="2139" spans="1:3" ht="25.5" x14ac:dyDescent="0.2">
      <c r="A2139" s="26" t="s">
        <v>9</v>
      </c>
      <c r="B2139" s="24" t="s">
        <v>154</v>
      </c>
      <c r="C2139" s="24">
        <v>448</v>
      </c>
    </row>
    <row r="2140" spans="1:3" ht="25.5" x14ac:dyDescent="0.2">
      <c r="A2140" s="26" t="s">
        <v>9</v>
      </c>
      <c r="B2140" s="24" t="s">
        <v>154</v>
      </c>
      <c r="C2140" s="24">
        <v>448</v>
      </c>
    </row>
    <row r="2141" spans="1:3" ht="25.5" x14ac:dyDescent="0.2">
      <c r="A2141" s="26" t="s">
        <v>9</v>
      </c>
      <c r="B2141" s="24" t="s">
        <v>154</v>
      </c>
      <c r="C2141" s="24">
        <v>448</v>
      </c>
    </row>
    <row r="2142" spans="1:3" ht="25.5" x14ac:dyDescent="0.2">
      <c r="A2142" s="26" t="s">
        <v>9</v>
      </c>
      <c r="B2142" s="24" t="s">
        <v>154</v>
      </c>
      <c r="C2142" s="24">
        <v>448</v>
      </c>
    </row>
    <row r="2143" spans="1:3" ht="25.5" x14ac:dyDescent="0.2">
      <c r="A2143" s="26" t="s">
        <v>9</v>
      </c>
      <c r="B2143" s="24" t="s">
        <v>154</v>
      </c>
      <c r="C2143" s="24">
        <v>448</v>
      </c>
    </row>
    <row r="2144" spans="1:3" ht="25.5" x14ac:dyDescent="0.2">
      <c r="A2144" s="26" t="s">
        <v>9</v>
      </c>
      <c r="B2144" s="24" t="s">
        <v>154</v>
      </c>
      <c r="C2144" s="24">
        <v>448</v>
      </c>
    </row>
    <row r="2145" spans="1:3" ht="25.5" x14ac:dyDescent="0.2">
      <c r="A2145" s="26" t="s">
        <v>9</v>
      </c>
      <c r="B2145" s="24" t="s">
        <v>154</v>
      </c>
      <c r="C2145" s="24">
        <v>448</v>
      </c>
    </row>
    <row r="2146" spans="1:3" ht="25.5" x14ac:dyDescent="0.2">
      <c r="A2146" s="26" t="s">
        <v>9</v>
      </c>
      <c r="B2146" s="24" t="s">
        <v>154</v>
      </c>
      <c r="C2146" s="24">
        <v>448</v>
      </c>
    </row>
    <row r="2147" spans="1:3" ht="25.5" x14ac:dyDescent="0.2">
      <c r="A2147" s="26" t="s">
        <v>9</v>
      </c>
      <c r="B2147" s="24" t="s">
        <v>154</v>
      </c>
      <c r="C2147" s="24">
        <v>448</v>
      </c>
    </row>
    <row r="2148" spans="1:3" ht="25.5" x14ac:dyDescent="0.2">
      <c r="A2148" s="26" t="s">
        <v>9</v>
      </c>
      <c r="B2148" s="24" t="s">
        <v>154</v>
      </c>
      <c r="C2148" s="24">
        <v>448</v>
      </c>
    </row>
    <row r="2149" spans="1:3" ht="25.5" x14ac:dyDescent="0.2">
      <c r="A2149" s="26" t="s">
        <v>9</v>
      </c>
      <c r="B2149" s="24" t="s">
        <v>154</v>
      </c>
      <c r="C2149" s="24">
        <v>448</v>
      </c>
    </row>
    <row r="2150" spans="1:3" ht="25.5" x14ac:dyDescent="0.2">
      <c r="A2150" s="26" t="s">
        <v>9</v>
      </c>
      <c r="B2150" s="24" t="s">
        <v>154</v>
      </c>
      <c r="C2150" s="24">
        <v>448</v>
      </c>
    </row>
    <row r="2151" spans="1:3" ht="25.5" x14ac:dyDescent="0.2">
      <c r="A2151" s="26" t="s">
        <v>9</v>
      </c>
      <c r="B2151" s="24" t="s">
        <v>154</v>
      </c>
      <c r="C2151" s="24">
        <v>448</v>
      </c>
    </row>
    <row r="2152" spans="1:3" ht="25.5" x14ac:dyDescent="0.2">
      <c r="A2152" s="26" t="s">
        <v>9</v>
      </c>
      <c r="B2152" s="24" t="s">
        <v>154</v>
      </c>
      <c r="C2152" s="24">
        <v>448</v>
      </c>
    </row>
    <row r="2153" spans="1:3" ht="25.5" x14ac:dyDescent="0.2">
      <c r="A2153" s="26" t="s">
        <v>9</v>
      </c>
      <c r="B2153" s="24" t="s">
        <v>154</v>
      </c>
      <c r="C2153" s="24">
        <v>448</v>
      </c>
    </row>
    <row r="2154" spans="1:3" ht="25.5" x14ac:dyDescent="0.2">
      <c r="A2154" s="26" t="s">
        <v>9</v>
      </c>
      <c r="B2154" s="24" t="s">
        <v>154</v>
      </c>
      <c r="C2154" s="24">
        <v>448</v>
      </c>
    </row>
    <row r="2155" spans="1:3" ht="25.5" x14ac:dyDescent="0.2">
      <c r="A2155" s="26" t="s">
        <v>9</v>
      </c>
      <c r="B2155" s="24" t="s">
        <v>154</v>
      </c>
      <c r="C2155" s="24">
        <v>448</v>
      </c>
    </row>
    <row r="2156" spans="1:3" ht="25.5" x14ac:dyDescent="0.2">
      <c r="A2156" s="26" t="s">
        <v>9</v>
      </c>
      <c r="B2156" s="24" t="s">
        <v>154</v>
      </c>
      <c r="C2156" s="24">
        <v>448</v>
      </c>
    </row>
    <row r="2157" spans="1:3" ht="25.5" x14ac:dyDescent="0.2">
      <c r="A2157" s="26" t="s">
        <v>9</v>
      </c>
      <c r="B2157" s="24" t="s">
        <v>154</v>
      </c>
      <c r="C2157" s="24">
        <v>448</v>
      </c>
    </row>
    <row r="2158" spans="1:3" ht="25.5" x14ac:dyDescent="0.2">
      <c r="A2158" s="26" t="s">
        <v>9</v>
      </c>
      <c r="B2158" s="24" t="s">
        <v>154</v>
      </c>
      <c r="C2158" s="24">
        <v>448</v>
      </c>
    </row>
    <row r="2159" spans="1:3" ht="25.5" x14ac:dyDescent="0.2">
      <c r="A2159" s="26" t="s">
        <v>9</v>
      </c>
      <c r="B2159" s="24" t="s">
        <v>154</v>
      </c>
      <c r="C2159" s="24">
        <v>448</v>
      </c>
    </row>
    <row r="2160" spans="1:3" ht="25.5" x14ac:dyDescent="0.2">
      <c r="A2160" s="26" t="s">
        <v>9</v>
      </c>
      <c r="B2160" s="24" t="s">
        <v>154</v>
      </c>
      <c r="C2160" s="24">
        <v>448</v>
      </c>
    </row>
    <row r="2161" spans="1:3" ht="25.5" x14ac:dyDescent="0.2">
      <c r="A2161" s="26" t="s">
        <v>9</v>
      </c>
      <c r="B2161" s="24" t="s">
        <v>154</v>
      </c>
      <c r="C2161" s="24">
        <v>448</v>
      </c>
    </row>
    <row r="2162" spans="1:3" ht="25.5" x14ac:dyDescent="0.2">
      <c r="A2162" s="26" t="s">
        <v>9</v>
      </c>
      <c r="B2162" s="24" t="s">
        <v>154</v>
      </c>
      <c r="C2162" s="24">
        <v>448</v>
      </c>
    </row>
    <row r="2163" spans="1:3" ht="25.5" x14ac:dyDescent="0.2">
      <c r="A2163" s="26" t="s">
        <v>9</v>
      </c>
      <c r="B2163" s="24" t="s">
        <v>154</v>
      </c>
      <c r="C2163" s="24">
        <v>448</v>
      </c>
    </row>
    <row r="2164" spans="1:3" ht="25.5" x14ac:dyDescent="0.2">
      <c r="A2164" s="26" t="s">
        <v>9</v>
      </c>
      <c r="B2164" s="24" t="s">
        <v>154</v>
      </c>
      <c r="C2164" s="24">
        <v>448</v>
      </c>
    </row>
    <row r="2165" spans="1:3" ht="25.5" x14ac:dyDescent="0.2">
      <c r="A2165" s="26" t="s">
        <v>9</v>
      </c>
      <c r="B2165" s="24" t="s">
        <v>154</v>
      </c>
      <c r="C2165" s="24">
        <v>448</v>
      </c>
    </row>
    <row r="2166" spans="1:3" ht="25.5" x14ac:dyDescent="0.2">
      <c r="A2166" s="26" t="s">
        <v>9</v>
      </c>
      <c r="B2166" s="24" t="s">
        <v>154</v>
      </c>
      <c r="C2166" s="24">
        <v>448</v>
      </c>
    </row>
    <row r="2167" spans="1:3" ht="25.5" x14ac:dyDescent="0.2">
      <c r="A2167" s="26" t="s">
        <v>9</v>
      </c>
      <c r="B2167" s="24" t="s">
        <v>154</v>
      </c>
      <c r="C2167" s="24">
        <v>448</v>
      </c>
    </row>
    <row r="2168" spans="1:3" ht="25.5" x14ac:dyDescent="0.2">
      <c r="A2168" s="26" t="s">
        <v>9</v>
      </c>
      <c r="B2168" s="24" t="s">
        <v>154</v>
      </c>
      <c r="C2168" s="24">
        <v>448</v>
      </c>
    </row>
    <row r="2169" spans="1:3" ht="25.5" x14ac:dyDescent="0.2">
      <c r="A2169" s="26" t="s">
        <v>9</v>
      </c>
      <c r="B2169" s="24" t="s">
        <v>154</v>
      </c>
      <c r="C2169" s="24">
        <v>448</v>
      </c>
    </row>
    <row r="2170" spans="1:3" ht="25.5" x14ac:dyDescent="0.2">
      <c r="A2170" s="26" t="s">
        <v>9</v>
      </c>
      <c r="B2170" s="24" t="s">
        <v>154</v>
      </c>
      <c r="C2170" s="24">
        <v>448</v>
      </c>
    </row>
    <row r="2171" spans="1:3" ht="25.5" x14ac:dyDescent="0.2">
      <c r="A2171" s="26" t="s">
        <v>9</v>
      </c>
      <c r="B2171" s="24" t="s">
        <v>154</v>
      </c>
      <c r="C2171" s="24">
        <v>448</v>
      </c>
    </row>
    <row r="2172" spans="1:3" ht="25.5" x14ac:dyDescent="0.2">
      <c r="A2172" s="26" t="s">
        <v>9</v>
      </c>
      <c r="B2172" s="24" t="s">
        <v>154</v>
      </c>
      <c r="C2172" s="24">
        <v>448</v>
      </c>
    </row>
    <row r="2173" spans="1:3" ht="25.5" x14ac:dyDescent="0.2">
      <c r="A2173" s="26" t="s">
        <v>9</v>
      </c>
      <c r="B2173" s="24" t="s">
        <v>154</v>
      </c>
      <c r="C2173" s="24">
        <v>448</v>
      </c>
    </row>
    <row r="2174" spans="1:3" ht="25.5" x14ac:dyDescent="0.2">
      <c r="A2174" s="26" t="s">
        <v>9</v>
      </c>
      <c r="B2174" s="24" t="s">
        <v>154</v>
      </c>
      <c r="C2174" s="24">
        <v>448</v>
      </c>
    </row>
    <row r="2175" spans="1:3" ht="25.5" x14ac:dyDescent="0.2">
      <c r="A2175" s="26" t="s">
        <v>9</v>
      </c>
      <c r="B2175" s="24" t="s">
        <v>154</v>
      </c>
      <c r="C2175" s="24">
        <v>448</v>
      </c>
    </row>
    <row r="2176" spans="1:3" ht="25.5" x14ac:dyDescent="0.2">
      <c r="A2176" s="26" t="s">
        <v>9</v>
      </c>
      <c r="B2176" s="24" t="s">
        <v>154</v>
      </c>
      <c r="C2176" s="24">
        <v>448</v>
      </c>
    </row>
    <row r="2177" spans="1:3" ht="15" customHeight="1" x14ac:dyDescent="0.2">
      <c r="A2177" s="26" t="s">
        <v>9</v>
      </c>
      <c r="B2177" s="24" t="s">
        <v>155</v>
      </c>
      <c r="C2177" s="24">
        <v>2500</v>
      </c>
    </row>
    <row r="2178" spans="1:3" ht="15" customHeight="1" x14ac:dyDescent="0.2">
      <c r="A2178" s="26" t="s">
        <v>9</v>
      </c>
      <c r="B2178" s="24" t="s">
        <v>155</v>
      </c>
      <c r="C2178" s="24">
        <v>2500</v>
      </c>
    </row>
    <row r="2179" spans="1:3" ht="15" customHeight="1" x14ac:dyDescent="0.2">
      <c r="A2179" s="26" t="s">
        <v>9</v>
      </c>
      <c r="B2179" s="24" t="s">
        <v>156</v>
      </c>
      <c r="C2179" s="24">
        <v>1799.02</v>
      </c>
    </row>
    <row r="2180" spans="1:3" ht="25.5" x14ac:dyDescent="0.2">
      <c r="A2180" s="26" t="s">
        <v>9</v>
      </c>
      <c r="B2180" s="24" t="s">
        <v>157</v>
      </c>
      <c r="C2180" s="24">
        <v>7995</v>
      </c>
    </row>
    <row r="2181" spans="1:3" x14ac:dyDescent="0.2">
      <c r="A2181" s="26" t="s">
        <v>9</v>
      </c>
      <c r="B2181" s="24" t="s">
        <v>158</v>
      </c>
      <c r="C2181" s="24">
        <v>2863.38</v>
      </c>
    </row>
    <row r="2182" spans="1:3" ht="25.5" x14ac:dyDescent="0.2">
      <c r="A2182" s="26" t="s">
        <v>9</v>
      </c>
      <c r="B2182" s="24" t="s">
        <v>159</v>
      </c>
      <c r="C2182" s="24">
        <v>13050</v>
      </c>
    </row>
    <row r="2183" spans="1:3" ht="25.5" x14ac:dyDescent="0.2">
      <c r="A2183" s="26" t="s">
        <v>9</v>
      </c>
      <c r="B2183" s="24" t="s">
        <v>160</v>
      </c>
      <c r="C2183" s="24">
        <v>7550</v>
      </c>
    </row>
    <row r="2184" spans="1:3" ht="25.5" x14ac:dyDescent="0.2">
      <c r="A2184" s="26" t="s">
        <v>9</v>
      </c>
      <c r="B2184" s="24" t="s">
        <v>161</v>
      </c>
      <c r="C2184" s="24">
        <v>15725</v>
      </c>
    </row>
    <row r="2185" spans="1:3" ht="38.25" x14ac:dyDescent="0.2">
      <c r="A2185" s="26" t="s">
        <v>9</v>
      </c>
      <c r="B2185" s="24" t="s">
        <v>162</v>
      </c>
      <c r="C2185" s="24">
        <v>7352</v>
      </c>
    </row>
    <row r="2186" spans="1:3" ht="38.25" x14ac:dyDescent="0.2">
      <c r="A2186" s="26" t="s">
        <v>9</v>
      </c>
      <c r="B2186" s="24" t="s">
        <v>163</v>
      </c>
      <c r="C2186" s="24">
        <v>10388</v>
      </c>
    </row>
    <row r="2187" spans="1:3" ht="38.25" x14ac:dyDescent="0.2">
      <c r="A2187" s="26" t="s">
        <v>9</v>
      </c>
      <c r="B2187" s="24" t="s">
        <v>163</v>
      </c>
      <c r="C2187" s="24">
        <v>10388</v>
      </c>
    </row>
    <row r="2188" spans="1:3" ht="25.5" x14ac:dyDescent="0.2">
      <c r="A2188" s="26" t="s">
        <v>9</v>
      </c>
      <c r="B2188" s="24" t="s">
        <v>164</v>
      </c>
      <c r="C2188" s="24">
        <v>54894</v>
      </c>
    </row>
    <row r="2189" spans="1:3" x14ac:dyDescent="0.2">
      <c r="A2189" s="26" t="s">
        <v>9</v>
      </c>
      <c r="B2189" s="24" t="s">
        <v>165</v>
      </c>
      <c r="C2189" s="24">
        <v>2822.45</v>
      </c>
    </row>
    <row r="2190" spans="1:3" x14ac:dyDescent="0.2">
      <c r="A2190" s="26" t="s">
        <v>9</v>
      </c>
      <c r="B2190" s="24" t="s">
        <v>166</v>
      </c>
      <c r="C2190" s="24">
        <v>1699</v>
      </c>
    </row>
    <row r="2191" spans="1:3" x14ac:dyDescent="0.2">
      <c r="A2191" s="26" t="s">
        <v>9</v>
      </c>
      <c r="B2191" s="24" t="s">
        <v>166</v>
      </c>
      <c r="C2191" s="24">
        <v>1699</v>
      </c>
    </row>
    <row r="2192" spans="1:3" ht="25.5" x14ac:dyDescent="0.2">
      <c r="A2192" s="26" t="s">
        <v>9</v>
      </c>
      <c r="B2192" s="24" t="s">
        <v>167</v>
      </c>
      <c r="C2192" s="24">
        <v>11000</v>
      </c>
    </row>
    <row r="2193" spans="1:3" x14ac:dyDescent="0.2">
      <c r="A2193" s="26" t="s">
        <v>9</v>
      </c>
      <c r="B2193" s="24" t="s">
        <v>168</v>
      </c>
      <c r="C2193" s="24">
        <v>4896</v>
      </c>
    </row>
    <row r="2194" spans="1:3" ht="15" customHeight="1" x14ac:dyDescent="0.2">
      <c r="A2194" s="26" t="s">
        <v>9</v>
      </c>
      <c r="B2194" s="24" t="s">
        <v>169</v>
      </c>
      <c r="C2194" s="24">
        <v>3289.01</v>
      </c>
    </row>
    <row r="2195" spans="1:3" ht="15" customHeight="1" x14ac:dyDescent="0.2">
      <c r="A2195" s="26" t="s">
        <v>9</v>
      </c>
      <c r="B2195" s="24" t="s">
        <v>169</v>
      </c>
      <c r="C2195" s="24">
        <v>3289</v>
      </c>
    </row>
    <row r="2196" spans="1:3" ht="15" customHeight="1" x14ac:dyDescent="0.2">
      <c r="A2196" s="26" t="s">
        <v>9</v>
      </c>
      <c r="B2196" s="24" t="s">
        <v>169</v>
      </c>
      <c r="C2196" s="24">
        <v>3289</v>
      </c>
    </row>
    <row r="2197" spans="1:3" ht="25.5" x14ac:dyDescent="0.2">
      <c r="A2197" s="26" t="s">
        <v>9</v>
      </c>
      <c r="B2197" s="24" t="s">
        <v>170</v>
      </c>
      <c r="C2197" s="24">
        <v>14800</v>
      </c>
    </row>
    <row r="2198" spans="1:3" ht="25.5" x14ac:dyDescent="0.2">
      <c r="A2198" s="26" t="s">
        <v>9</v>
      </c>
      <c r="B2198" s="24" t="s">
        <v>171</v>
      </c>
      <c r="C2198" s="24">
        <v>2048</v>
      </c>
    </row>
    <row r="2199" spans="1:3" ht="25.5" x14ac:dyDescent="0.2">
      <c r="A2199" s="26" t="s">
        <v>9</v>
      </c>
      <c r="B2199" s="24" t="s">
        <v>172</v>
      </c>
      <c r="C2199" s="24">
        <v>2048</v>
      </c>
    </row>
    <row r="2200" spans="1:3" ht="25.5" x14ac:dyDescent="0.2">
      <c r="A2200" s="26" t="s">
        <v>9</v>
      </c>
      <c r="B2200" s="24" t="s">
        <v>172</v>
      </c>
      <c r="C2200" s="24">
        <v>2048</v>
      </c>
    </row>
    <row r="2201" spans="1:3" ht="25.5" x14ac:dyDescent="0.2">
      <c r="A2201" s="26" t="s">
        <v>9</v>
      </c>
      <c r="B2201" s="24" t="s">
        <v>172</v>
      </c>
      <c r="C2201" s="24">
        <v>2048</v>
      </c>
    </row>
    <row r="2202" spans="1:3" ht="25.5" x14ac:dyDescent="0.2">
      <c r="A2202" s="26" t="s">
        <v>9</v>
      </c>
      <c r="B2202" s="24" t="s">
        <v>172</v>
      </c>
      <c r="C2202" s="24">
        <v>2048</v>
      </c>
    </row>
    <row r="2203" spans="1:3" ht="25.5" x14ac:dyDescent="0.2">
      <c r="A2203" s="26" t="s">
        <v>9</v>
      </c>
      <c r="B2203" s="24" t="s">
        <v>173</v>
      </c>
      <c r="C2203" s="24">
        <v>264</v>
      </c>
    </row>
    <row r="2204" spans="1:3" ht="25.5" x14ac:dyDescent="0.2">
      <c r="A2204" s="26" t="s">
        <v>9</v>
      </c>
      <c r="B2204" s="24" t="s">
        <v>173</v>
      </c>
      <c r="C2204" s="24">
        <v>264</v>
      </c>
    </row>
    <row r="2205" spans="1:3" ht="25.5" x14ac:dyDescent="0.2">
      <c r="A2205" s="26" t="s">
        <v>9</v>
      </c>
      <c r="B2205" s="24" t="s">
        <v>173</v>
      </c>
      <c r="C2205" s="24">
        <v>264</v>
      </c>
    </row>
    <row r="2206" spans="1:3" ht="25.5" x14ac:dyDescent="0.2">
      <c r="A2206" s="26" t="s">
        <v>9</v>
      </c>
      <c r="B2206" s="24" t="s">
        <v>173</v>
      </c>
      <c r="C2206" s="24">
        <v>264</v>
      </c>
    </row>
    <row r="2207" spans="1:3" ht="25.5" x14ac:dyDescent="0.2">
      <c r="A2207" s="26" t="s">
        <v>9</v>
      </c>
      <c r="B2207" s="24" t="s">
        <v>173</v>
      </c>
      <c r="C2207" s="24">
        <v>264</v>
      </c>
    </row>
    <row r="2208" spans="1:3" ht="25.5" x14ac:dyDescent="0.2">
      <c r="A2208" s="26" t="s">
        <v>9</v>
      </c>
      <c r="B2208" s="24" t="s">
        <v>173</v>
      </c>
      <c r="C2208" s="24">
        <v>264</v>
      </c>
    </row>
    <row r="2209" spans="1:3" ht="25.5" x14ac:dyDescent="0.2">
      <c r="A2209" s="26" t="s">
        <v>9</v>
      </c>
      <c r="B2209" s="24" t="s">
        <v>173</v>
      </c>
      <c r="C2209" s="24">
        <v>264</v>
      </c>
    </row>
    <row r="2210" spans="1:3" ht="25.5" x14ac:dyDescent="0.2">
      <c r="A2210" s="26" t="s">
        <v>9</v>
      </c>
      <c r="B2210" s="24" t="s">
        <v>173</v>
      </c>
      <c r="C2210" s="24">
        <v>264</v>
      </c>
    </row>
    <row r="2211" spans="1:3" ht="25.5" x14ac:dyDescent="0.2">
      <c r="A2211" s="26" t="s">
        <v>9</v>
      </c>
      <c r="B2211" s="24" t="s">
        <v>173</v>
      </c>
      <c r="C2211" s="24">
        <v>264</v>
      </c>
    </row>
    <row r="2212" spans="1:3" ht="25.5" x14ac:dyDescent="0.2">
      <c r="A2212" s="26" t="s">
        <v>9</v>
      </c>
      <c r="B2212" s="24" t="s">
        <v>173</v>
      </c>
      <c r="C2212" s="24">
        <v>264</v>
      </c>
    </row>
    <row r="2213" spans="1:3" ht="25.5" x14ac:dyDescent="0.2">
      <c r="A2213" s="26" t="s">
        <v>9</v>
      </c>
      <c r="B2213" s="24" t="s">
        <v>173</v>
      </c>
      <c r="C2213" s="24">
        <v>264</v>
      </c>
    </row>
    <row r="2214" spans="1:3" ht="25.5" x14ac:dyDescent="0.2">
      <c r="A2214" s="26" t="s">
        <v>9</v>
      </c>
      <c r="B2214" s="24" t="s">
        <v>173</v>
      </c>
      <c r="C2214" s="24">
        <v>264</v>
      </c>
    </row>
    <row r="2215" spans="1:3" ht="25.5" x14ac:dyDescent="0.2">
      <c r="A2215" s="26" t="s">
        <v>9</v>
      </c>
      <c r="B2215" s="24" t="s">
        <v>173</v>
      </c>
      <c r="C2215" s="24">
        <v>264</v>
      </c>
    </row>
    <row r="2216" spans="1:3" ht="25.5" x14ac:dyDescent="0.2">
      <c r="A2216" s="26" t="s">
        <v>9</v>
      </c>
      <c r="B2216" s="24" t="s">
        <v>173</v>
      </c>
      <c r="C2216" s="24">
        <v>264</v>
      </c>
    </row>
    <row r="2217" spans="1:3" ht="25.5" x14ac:dyDescent="0.2">
      <c r="A2217" s="26" t="s">
        <v>9</v>
      </c>
      <c r="B2217" s="24" t="s">
        <v>173</v>
      </c>
      <c r="C2217" s="24">
        <v>264</v>
      </c>
    </row>
    <row r="2218" spans="1:3" ht="25.5" x14ac:dyDescent="0.2">
      <c r="A2218" s="26" t="s">
        <v>9</v>
      </c>
      <c r="B2218" s="24" t="s">
        <v>173</v>
      </c>
      <c r="C2218" s="24">
        <v>264</v>
      </c>
    </row>
    <row r="2219" spans="1:3" ht="25.5" x14ac:dyDescent="0.2">
      <c r="A2219" s="26" t="s">
        <v>9</v>
      </c>
      <c r="B2219" s="24" t="s">
        <v>173</v>
      </c>
      <c r="C2219" s="24">
        <v>264</v>
      </c>
    </row>
    <row r="2220" spans="1:3" ht="25.5" x14ac:dyDescent="0.2">
      <c r="A2220" s="26" t="s">
        <v>9</v>
      </c>
      <c r="B2220" s="24" t="s">
        <v>173</v>
      </c>
      <c r="C2220" s="24">
        <v>264</v>
      </c>
    </row>
    <row r="2221" spans="1:3" ht="25.5" x14ac:dyDescent="0.2">
      <c r="A2221" s="26" t="s">
        <v>9</v>
      </c>
      <c r="B2221" s="24" t="s">
        <v>173</v>
      </c>
      <c r="C2221" s="24">
        <v>264</v>
      </c>
    </row>
    <row r="2222" spans="1:3" ht="25.5" x14ac:dyDescent="0.2">
      <c r="A2222" s="26" t="s">
        <v>9</v>
      </c>
      <c r="B2222" s="24" t="s">
        <v>173</v>
      </c>
      <c r="C2222" s="24">
        <v>264</v>
      </c>
    </row>
    <row r="2223" spans="1:3" ht="25.5" x14ac:dyDescent="0.2">
      <c r="A2223" s="26" t="s">
        <v>9</v>
      </c>
      <c r="B2223" s="24" t="s">
        <v>173</v>
      </c>
      <c r="C2223" s="24">
        <v>264</v>
      </c>
    </row>
    <row r="2224" spans="1:3" ht="25.5" x14ac:dyDescent="0.2">
      <c r="A2224" s="26" t="s">
        <v>9</v>
      </c>
      <c r="B2224" s="24" t="s">
        <v>173</v>
      </c>
      <c r="C2224" s="24">
        <v>264</v>
      </c>
    </row>
    <row r="2225" spans="1:3" ht="25.5" x14ac:dyDescent="0.2">
      <c r="A2225" s="26" t="s">
        <v>9</v>
      </c>
      <c r="B2225" s="24" t="s">
        <v>173</v>
      </c>
      <c r="C2225" s="24">
        <v>264</v>
      </c>
    </row>
    <row r="2226" spans="1:3" ht="25.5" x14ac:dyDescent="0.2">
      <c r="A2226" s="26" t="s">
        <v>9</v>
      </c>
      <c r="B2226" s="24" t="s">
        <v>173</v>
      </c>
      <c r="C2226" s="24">
        <v>264</v>
      </c>
    </row>
    <row r="2227" spans="1:3" ht="25.5" x14ac:dyDescent="0.2">
      <c r="A2227" s="26" t="s">
        <v>9</v>
      </c>
      <c r="B2227" s="24" t="s">
        <v>173</v>
      </c>
      <c r="C2227" s="24">
        <v>264</v>
      </c>
    </row>
    <row r="2228" spans="1:3" ht="25.5" x14ac:dyDescent="0.2">
      <c r="A2228" s="26" t="s">
        <v>9</v>
      </c>
      <c r="B2228" s="24" t="s">
        <v>173</v>
      </c>
      <c r="C2228" s="24">
        <v>264</v>
      </c>
    </row>
    <row r="2229" spans="1:3" ht="25.5" x14ac:dyDescent="0.2">
      <c r="A2229" s="26" t="s">
        <v>9</v>
      </c>
      <c r="B2229" s="24" t="s">
        <v>173</v>
      </c>
      <c r="C2229" s="24">
        <v>264</v>
      </c>
    </row>
    <row r="2230" spans="1:3" ht="25.5" x14ac:dyDescent="0.2">
      <c r="A2230" s="26" t="s">
        <v>9</v>
      </c>
      <c r="B2230" s="24" t="s">
        <v>173</v>
      </c>
      <c r="C2230" s="24">
        <v>264</v>
      </c>
    </row>
    <row r="2231" spans="1:3" ht="25.5" x14ac:dyDescent="0.2">
      <c r="A2231" s="26" t="s">
        <v>9</v>
      </c>
      <c r="B2231" s="24" t="s">
        <v>173</v>
      </c>
      <c r="C2231" s="24">
        <v>264</v>
      </c>
    </row>
    <row r="2232" spans="1:3" ht="25.5" x14ac:dyDescent="0.2">
      <c r="A2232" s="26" t="s">
        <v>9</v>
      </c>
      <c r="B2232" s="24" t="s">
        <v>173</v>
      </c>
      <c r="C2232" s="24">
        <v>264</v>
      </c>
    </row>
    <row r="2233" spans="1:3" ht="25.5" x14ac:dyDescent="0.2">
      <c r="A2233" s="26" t="s">
        <v>9</v>
      </c>
      <c r="B2233" s="24" t="s">
        <v>173</v>
      </c>
      <c r="C2233" s="24">
        <v>264</v>
      </c>
    </row>
    <row r="2234" spans="1:3" ht="25.5" x14ac:dyDescent="0.2">
      <c r="A2234" s="26" t="s">
        <v>9</v>
      </c>
      <c r="B2234" s="24" t="s">
        <v>173</v>
      </c>
      <c r="C2234" s="24">
        <v>264</v>
      </c>
    </row>
    <row r="2235" spans="1:3" ht="25.5" x14ac:dyDescent="0.2">
      <c r="A2235" s="26" t="s">
        <v>9</v>
      </c>
      <c r="B2235" s="24" t="s">
        <v>173</v>
      </c>
      <c r="C2235" s="24">
        <v>264</v>
      </c>
    </row>
    <row r="2236" spans="1:3" ht="25.5" x14ac:dyDescent="0.2">
      <c r="A2236" s="26" t="s">
        <v>9</v>
      </c>
      <c r="B2236" s="24" t="s">
        <v>173</v>
      </c>
      <c r="C2236" s="24">
        <v>264</v>
      </c>
    </row>
    <row r="2237" spans="1:3" ht="25.5" x14ac:dyDescent="0.2">
      <c r="A2237" s="26" t="s">
        <v>9</v>
      </c>
      <c r="B2237" s="24" t="s">
        <v>173</v>
      </c>
      <c r="C2237" s="24">
        <v>264</v>
      </c>
    </row>
    <row r="2238" spans="1:3" ht="25.5" x14ac:dyDescent="0.2">
      <c r="A2238" s="26" t="s">
        <v>9</v>
      </c>
      <c r="B2238" s="24" t="s">
        <v>173</v>
      </c>
      <c r="C2238" s="24">
        <v>264</v>
      </c>
    </row>
    <row r="2239" spans="1:3" ht="25.5" x14ac:dyDescent="0.2">
      <c r="A2239" s="26" t="s">
        <v>9</v>
      </c>
      <c r="B2239" s="24" t="s">
        <v>173</v>
      </c>
      <c r="C2239" s="24">
        <v>264</v>
      </c>
    </row>
    <row r="2240" spans="1:3" ht="25.5" x14ac:dyDescent="0.2">
      <c r="A2240" s="26" t="s">
        <v>9</v>
      </c>
      <c r="B2240" s="24" t="s">
        <v>173</v>
      </c>
      <c r="C2240" s="24">
        <v>264</v>
      </c>
    </row>
    <row r="2241" spans="1:3" ht="25.5" x14ac:dyDescent="0.2">
      <c r="A2241" s="26" t="s">
        <v>9</v>
      </c>
      <c r="B2241" s="24" t="s">
        <v>173</v>
      </c>
      <c r="C2241" s="24">
        <v>264</v>
      </c>
    </row>
    <row r="2242" spans="1:3" ht="25.5" x14ac:dyDescent="0.2">
      <c r="A2242" s="26" t="s">
        <v>9</v>
      </c>
      <c r="B2242" s="24" t="s">
        <v>173</v>
      </c>
      <c r="C2242" s="24">
        <v>264</v>
      </c>
    </row>
    <row r="2243" spans="1:3" ht="25.5" x14ac:dyDescent="0.2">
      <c r="A2243" s="26" t="s">
        <v>9</v>
      </c>
      <c r="B2243" s="24" t="s">
        <v>173</v>
      </c>
      <c r="C2243" s="24">
        <v>264</v>
      </c>
    </row>
    <row r="2244" spans="1:3" ht="25.5" x14ac:dyDescent="0.2">
      <c r="A2244" s="26" t="s">
        <v>9</v>
      </c>
      <c r="B2244" s="24" t="s">
        <v>173</v>
      </c>
      <c r="C2244" s="24">
        <v>264</v>
      </c>
    </row>
    <row r="2245" spans="1:3" ht="25.5" x14ac:dyDescent="0.2">
      <c r="A2245" s="26" t="s">
        <v>9</v>
      </c>
      <c r="B2245" s="24" t="s">
        <v>173</v>
      </c>
      <c r="C2245" s="24">
        <v>264</v>
      </c>
    </row>
    <row r="2246" spans="1:3" ht="25.5" x14ac:dyDescent="0.2">
      <c r="A2246" s="26" t="s">
        <v>9</v>
      </c>
      <c r="B2246" s="24" t="s">
        <v>173</v>
      </c>
      <c r="C2246" s="24">
        <v>264</v>
      </c>
    </row>
    <row r="2247" spans="1:3" ht="25.5" x14ac:dyDescent="0.2">
      <c r="A2247" s="26" t="s">
        <v>9</v>
      </c>
      <c r="B2247" s="24" t="s">
        <v>173</v>
      </c>
      <c r="C2247" s="24">
        <v>264</v>
      </c>
    </row>
    <row r="2248" spans="1:3" ht="25.5" x14ac:dyDescent="0.2">
      <c r="A2248" s="26" t="s">
        <v>9</v>
      </c>
      <c r="B2248" s="24" t="s">
        <v>173</v>
      </c>
      <c r="C2248" s="24">
        <v>264</v>
      </c>
    </row>
    <row r="2249" spans="1:3" ht="25.5" x14ac:dyDescent="0.2">
      <c r="A2249" s="26" t="s">
        <v>9</v>
      </c>
      <c r="B2249" s="24" t="s">
        <v>173</v>
      </c>
      <c r="C2249" s="24">
        <v>264</v>
      </c>
    </row>
    <row r="2250" spans="1:3" ht="25.5" x14ac:dyDescent="0.2">
      <c r="A2250" s="26" t="s">
        <v>9</v>
      </c>
      <c r="B2250" s="24" t="s">
        <v>173</v>
      </c>
      <c r="C2250" s="24">
        <v>264</v>
      </c>
    </row>
    <row r="2251" spans="1:3" ht="25.5" x14ac:dyDescent="0.2">
      <c r="A2251" s="26" t="s">
        <v>9</v>
      </c>
      <c r="B2251" s="24" t="s">
        <v>173</v>
      </c>
      <c r="C2251" s="24">
        <v>264</v>
      </c>
    </row>
    <row r="2252" spans="1:3" ht="25.5" x14ac:dyDescent="0.2">
      <c r="A2252" s="26" t="s">
        <v>9</v>
      </c>
      <c r="B2252" s="24" t="s">
        <v>173</v>
      </c>
      <c r="C2252" s="24">
        <v>264</v>
      </c>
    </row>
    <row r="2253" spans="1:3" ht="25.5" x14ac:dyDescent="0.2">
      <c r="A2253" s="26" t="s">
        <v>9</v>
      </c>
      <c r="B2253" s="24" t="s">
        <v>173</v>
      </c>
      <c r="C2253" s="24">
        <v>264</v>
      </c>
    </row>
    <row r="2254" spans="1:3" ht="25.5" x14ac:dyDescent="0.2">
      <c r="A2254" s="26" t="s">
        <v>9</v>
      </c>
      <c r="B2254" s="24" t="s">
        <v>173</v>
      </c>
      <c r="C2254" s="24">
        <v>264</v>
      </c>
    </row>
    <row r="2255" spans="1:3" ht="25.5" x14ac:dyDescent="0.2">
      <c r="A2255" s="26" t="s">
        <v>9</v>
      </c>
      <c r="B2255" s="24" t="s">
        <v>173</v>
      </c>
      <c r="C2255" s="24">
        <v>264</v>
      </c>
    </row>
    <row r="2256" spans="1:3" ht="25.5" x14ac:dyDescent="0.2">
      <c r="A2256" s="26" t="s">
        <v>9</v>
      </c>
      <c r="B2256" s="24" t="s">
        <v>173</v>
      </c>
      <c r="C2256" s="24">
        <v>264</v>
      </c>
    </row>
    <row r="2257" spans="1:3" ht="25.5" x14ac:dyDescent="0.2">
      <c r="A2257" s="26" t="s">
        <v>9</v>
      </c>
      <c r="B2257" s="24" t="s">
        <v>173</v>
      </c>
      <c r="C2257" s="24">
        <v>264</v>
      </c>
    </row>
    <row r="2258" spans="1:3" ht="25.5" x14ac:dyDescent="0.2">
      <c r="A2258" s="26" t="s">
        <v>9</v>
      </c>
      <c r="B2258" s="24" t="s">
        <v>173</v>
      </c>
      <c r="C2258" s="24">
        <v>264</v>
      </c>
    </row>
    <row r="2259" spans="1:3" ht="25.5" x14ac:dyDescent="0.2">
      <c r="A2259" s="26" t="s">
        <v>9</v>
      </c>
      <c r="B2259" s="24" t="s">
        <v>173</v>
      </c>
      <c r="C2259" s="24">
        <v>264</v>
      </c>
    </row>
    <row r="2260" spans="1:3" ht="25.5" x14ac:dyDescent="0.2">
      <c r="A2260" s="26" t="s">
        <v>9</v>
      </c>
      <c r="B2260" s="24" t="s">
        <v>173</v>
      </c>
      <c r="C2260" s="24">
        <v>264</v>
      </c>
    </row>
    <row r="2261" spans="1:3" ht="25.5" x14ac:dyDescent="0.2">
      <c r="A2261" s="26" t="s">
        <v>9</v>
      </c>
      <c r="B2261" s="24" t="s">
        <v>173</v>
      </c>
      <c r="C2261" s="24">
        <v>264</v>
      </c>
    </row>
    <row r="2262" spans="1:3" ht="25.5" x14ac:dyDescent="0.2">
      <c r="A2262" s="26" t="s">
        <v>9</v>
      </c>
      <c r="B2262" s="24" t="s">
        <v>173</v>
      </c>
      <c r="C2262" s="24">
        <v>264</v>
      </c>
    </row>
    <row r="2263" spans="1:3" ht="25.5" x14ac:dyDescent="0.2">
      <c r="A2263" s="26" t="s">
        <v>9</v>
      </c>
      <c r="B2263" s="24" t="s">
        <v>173</v>
      </c>
      <c r="C2263" s="24">
        <v>264</v>
      </c>
    </row>
    <row r="2264" spans="1:3" ht="25.5" x14ac:dyDescent="0.2">
      <c r="A2264" s="26" t="s">
        <v>9</v>
      </c>
      <c r="B2264" s="24" t="s">
        <v>173</v>
      </c>
      <c r="C2264" s="24">
        <v>264</v>
      </c>
    </row>
    <row r="2265" spans="1:3" ht="25.5" x14ac:dyDescent="0.2">
      <c r="A2265" s="26" t="s">
        <v>9</v>
      </c>
      <c r="B2265" s="24" t="s">
        <v>173</v>
      </c>
      <c r="C2265" s="24">
        <v>264</v>
      </c>
    </row>
    <row r="2266" spans="1:3" ht="25.5" x14ac:dyDescent="0.2">
      <c r="A2266" s="26" t="s">
        <v>9</v>
      </c>
      <c r="B2266" s="24" t="s">
        <v>173</v>
      </c>
      <c r="C2266" s="24">
        <v>264</v>
      </c>
    </row>
    <row r="2267" spans="1:3" ht="25.5" x14ac:dyDescent="0.2">
      <c r="A2267" s="26" t="s">
        <v>9</v>
      </c>
      <c r="B2267" s="24" t="s">
        <v>173</v>
      </c>
      <c r="C2267" s="24">
        <v>264</v>
      </c>
    </row>
    <row r="2268" spans="1:3" ht="25.5" x14ac:dyDescent="0.2">
      <c r="A2268" s="26" t="s">
        <v>9</v>
      </c>
      <c r="B2268" s="24" t="s">
        <v>173</v>
      </c>
      <c r="C2268" s="24">
        <v>264</v>
      </c>
    </row>
    <row r="2269" spans="1:3" ht="25.5" x14ac:dyDescent="0.2">
      <c r="A2269" s="26" t="s">
        <v>9</v>
      </c>
      <c r="B2269" s="24" t="s">
        <v>173</v>
      </c>
      <c r="C2269" s="24">
        <v>264</v>
      </c>
    </row>
    <row r="2270" spans="1:3" ht="25.5" x14ac:dyDescent="0.2">
      <c r="A2270" s="26" t="s">
        <v>9</v>
      </c>
      <c r="B2270" s="24" t="s">
        <v>173</v>
      </c>
      <c r="C2270" s="24">
        <v>264</v>
      </c>
    </row>
    <row r="2271" spans="1:3" ht="25.5" x14ac:dyDescent="0.2">
      <c r="A2271" s="26" t="s">
        <v>9</v>
      </c>
      <c r="B2271" s="24" t="s">
        <v>173</v>
      </c>
      <c r="C2271" s="24">
        <v>264</v>
      </c>
    </row>
    <row r="2272" spans="1:3" ht="25.5" x14ac:dyDescent="0.2">
      <c r="A2272" s="26" t="s">
        <v>9</v>
      </c>
      <c r="B2272" s="24" t="s">
        <v>173</v>
      </c>
      <c r="C2272" s="24">
        <v>264</v>
      </c>
    </row>
    <row r="2273" spans="1:3" ht="25.5" x14ac:dyDescent="0.2">
      <c r="A2273" s="26" t="s">
        <v>9</v>
      </c>
      <c r="B2273" s="24" t="s">
        <v>173</v>
      </c>
      <c r="C2273" s="24">
        <v>264</v>
      </c>
    </row>
    <row r="2274" spans="1:3" ht="25.5" x14ac:dyDescent="0.2">
      <c r="A2274" s="26" t="s">
        <v>9</v>
      </c>
      <c r="B2274" s="24" t="s">
        <v>173</v>
      </c>
      <c r="C2274" s="24">
        <v>264</v>
      </c>
    </row>
    <row r="2275" spans="1:3" ht="25.5" x14ac:dyDescent="0.2">
      <c r="A2275" s="26" t="s">
        <v>9</v>
      </c>
      <c r="B2275" s="24" t="s">
        <v>173</v>
      </c>
      <c r="C2275" s="24">
        <v>264</v>
      </c>
    </row>
    <row r="2276" spans="1:3" ht="25.5" x14ac:dyDescent="0.2">
      <c r="A2276" s="26" t="s">
        <v>9</v>
      </c>
      <c r="B2276" s="24" t="s">
        <v>173</v>
      </c>
      <c r="C2276" s="24">
        <v>264</v>
      </c>
    </row>
    <row r="2277" spans="1:3" ht="25.5" x14ac:dyDescent="0.2">
      <c r="A2277" s="26" t="s">
        <v>9</v>
      </c>
      <c r="B2277" s="24" t="s">
        <v>173</v>
      </c>
      <c r="C2277" s="24">
        <v>264</v>
      </c>
    </row>
    <row r="2278" spans="1:3" ht="25.5" x14ac:dyDescent="0.2">
      <c r="A2278" s="26" t="s">
        <v>9</v>
      </c>
      <c r="B2278" s="24" t="s">
        <v>173</v>
      </c>
      <c r="C2278" s="24">
        <v>264</v>
      </c>
    </row>
    <row r="2279" spans="1:3" ht="25.5" x14ac:dyDescent="0.2">
      <c r="A2279" s="26" t="s">
        <v>9</v>
      </c>
      <c r="B2279" s="24" t="s">
        <v>173</v>
      </c>
      <c r="C2279" s="24">
        <v>264</v>
      </c>
    </row>
    <row r="2280" spans="1:3" ht="25.5" x14ac:dyDescent="0.2">
      <c r="A2280" s="26" t="s">
        <v>9</v>
      </c>
      <c r="B2280" s="24" t="s">
        <v>173</v>
      </c>
      <c r="C2280" s="24">
        <v>264</v>
      </c>
    </row>
    <row r="2281" spans="1:3" ht="25.5" x14ac:dyDescent="0.2">
      <c r="A2281" s="26" t="s">
        <v>9</v>
      </c>
      <c r="B2281" s="24" t="s">
        <v>173</v>
      </c>
      <c r="C2281" s="24">
        <v>264</v>
      </c>
    </row>
    <row r="2282" spans="1:3" x14ac:dyDescent="0.2">
      <c r="A2282" s="26" t="s">
        <v>9</v>
      </c>
      <c r="B2282" s="24" t="s">
        <v>174</v>
      </c>
      <c r="C2282" s="24">
        <v>2822.45</v>
      </c>
    </row>
    <row r="2283" spans="1:3" ht="25.5" x14ac:dyDescent="0.2">
      <c r="A2283" s="26" t="s">
        <v>9</v>
      </c>
      <c r="B2283" s="24" t="s">
        <v>175</v>
      </c>
      <c r="C2283" s="24">
        <v>13500</v>
      </c>
    </row>
    <row r="2284" spans="1:3" ht="25.5" x14ac:dyDescent="0.2">
      <c r="A2284" s="26" t="s">
        <v>9</v>
      </c>
      <c r="B2284" s="24" t="s">
        <v>172</v>
      </c>
      <c r="C2284" s="24">
        <v>2048</v>
      </c>
    </row>
    <row r="2285" spans="1:3" ht="25.5" x14ac:dyDescent="0.2">
      <c r="A2285" s="26" t="s">
        <v>9</v>
      </c>
      <c r="B2285" s="24" t="s">
        <v>172</v>
      </c>
      <c r="C2285" s="24">
        <v>2048</v>
      </c>
    </row>
    <row r="2286" spans="1:3" ht="25.5" x14ac:dyDescent="0.2">
      <c r="A2286" s="26" t="s">
        <v>9</v>
      </c>
      <c r="B2286" s="24" t="s">
        <v>172</v>
      </c>
      <c r="C2286" s="24">
        <v>2048</v>
      </c>
    </row>
    <row r="2287" spans="1:3" ht="25.5" x14ac:dyDescent="0.2">
      <c r="A2287" s="26" t="s">
        <v>9</v>
      </c>
      <c r="B2287" s="24" t="s">
        <v>173</v>
      </c>
      <c r="C2287" s="24">
        <v>264</v>
      </c>
    </row>
    <row r="2288" spans="1:3" ht="25.5" x14ac:dyDescent="0.2">
      <c r="A2288" s="26" t="s">
        <v>9</v>
      </c>
      <c r="B2288" s="24" t="s">
        <v>173</v>
      </c>
      <c r="C2288" s="24">
        <v>264</v>
      </c>
    </row>
    <row r="2289" spans="1:3" ht="25.5" x14ac:dyDescent="0.2">
      <c r="A2289" s="26" t="s">
        <v>9</v>
      </c>
      <c r="B2289" s="24" t="s">
        <v>173</v>
      </c>
      <c r="C2289" s="24">
        <v>264</v>
      </c>
    </row>
    <row r="2290" spans="1:3" ht="25.5" x14ac:dyDescent="0.2">
      <c r="A2290" s="26" t="s">
        <v>9</v>
      </c>
      <c r="B2290" s="24" t="s">
        <v>173</v>
      </c>
      <c r="C2290" s="24">
        <v>264</v>
      </c>
    </row>
    <row r="2291" spans="1:3" ht="25.5" x14ac:dyDescent="0.2">
      <c r="A2291" s="26" t="s">
        <v>9</v>
      </c>
      <c r="B2291" s="24" t="s">
        <v>173</v>
      </c>
      <c r="C2291" s="24">
        <v>264</v>
      </c>
    </row>
    <row r="2292" spans="1:3" ht="25.5" x14ac:dyDescent="0.2">
      <c r="A2292" s="26" t="s">
        <v>9</v>
      </c>
      <c r="B2292" s="24" t="s">
        <v>173</v>
      </c>
      <c r="C2292" s="24">
        <v>264</v>
      </c>
    </row>
    <row r="2293" spans="1:3" ht="25.5" x14ac:dyDescent="0.2">
      <c r="A2293" s="26" t="s">
        <v>9</v>
      </c>
      <c r="B2293" s="24" t="s">
        <v>173</v>
      </c>
      <c r="C2293" s="24">
        <v>264</v>
      </c>
    </row>
    <row r="2294" spans="1:3" ht="25.5" x14ac:dyDescent="0.2">
      <c r="A2294" s="26" t="s">
        <v>9</v>
      </c>
      <c r="B2294" s="24" t="s">
        <v>173</v>
      </c>
      <c r="C2294" s="24">
        <v>264</v>
      </c>
    </row>
    <row r="2295" spans="1:3" ht="25.5" x14ac:dyDescent="0.2">
      <c r="A2295" s="26" t="s">
        <v>9</v>
      </c>
      <c r="B2295" s="24" t="s">
        <v>173</v>
      </c>
      <c r="C2295" s="24">
        <v>264</v>
      </c>
    </row>
    <row r="2296" spans="1:3" ht="25.5" x14ac:dyDescent="0.2">
      <c r="A2296" s="26" t="s">
        <v>9</v>
      </c>
      <c r="B2296" s="24" t="s">
        <v>173</v>
      </c>
      <c r="C2296" s="24">
        <v>264</v>
      </c>
    </row>
    <row r="2297" spans="1:3" ht="25.5" x14ac:dyDescent="0.2">
      <c r="A2297" s="26" t="s">
        <v>9</v>
      </c>
      <c r="B2297" s="24" t="s">
        <v>173</v>
      </c>
      <c r="C2297" s="24">
        <v>264</v>
      </c>
    </row>
    <row r="2298" spans="1:3" ht="25.5" x14ac:dyDescent="0.2">
      <c r="A2298" s="26" t="s">
        <v>9</v>
      </c>
      <c r="B2298" s="24" t="s">
        <v>173</v>
      </c>
      <c r="C2298" s="24">
        <v>264</v>
      </c>
    </row>
    <row r="2299" spans="1:3" ht="25.5" x14ac:dyDescent="0.2">
      <c r="A2299" s="26" t="s">
        <v>9</v>
      </c>
      <c r="B2299" s="24" t="s">
        <v>173</v>
      </c>
      <c r="C2299" s="24">
        <v>264</v>
      </c>
    </row>
    <row r="2300" spans="1:3" ht="25.5" x14ac:dyDescent="0.2">
      <c r="A2300" s="26" t="s">
        <v>9</v>
      </c>
      <c r="B2300" s="24" t="s">
        <v>173</v>
      </c>
      <c r="C2300" s="24">
        <v>264</v>
      </c>
    </row>
    <row r="2301" spans="1:3" ht="25.5" x14ac:dyDescent="0.2">
      <c r="A2301" s="26" t="s">
        <v>9</v>
      </c>
      <c r="B2301" s="24" t="s">
        <v>173</v>
      </c>
      <c r="C2301" s="24">
        <v>264</v>
      </c>
    </row>
    <row r="2302" spans="1:3" ht="25.5" x14ac:dyDescent="0.2">
      <c r="A2302" s="26" t="s">
        <v>9</v>
      </c>
      <c r="B2302" s="24" t="s">
        <v>173</v>
      </c>
      <c r="C2302" s="24">
        <v>264</v>
      </c>
    </row>
    <row r="2303" spans="1:3" ht="25.5" x14ac:dyDescent="0.2">
      <c r="A2303" s="26" t="s">
        <v>9</v>
      </c>
      <c r="B2303" s="24" t="s">
        <v>173</v>
      </c>
      <c r="C2303" s="24">
        <v>264</v>
      </c>
    </row>
    <row r="2304" spans="1:3" ht="25.5" x14ac:dyDescent="0.2">
      <c r="A2304" s="26" t="s">
        <v>9</v>
      </c>
      <c r="B2304" s="24" t="s">
        <v>173</v>
      </c>
      <c r="C2304" s="24">
        <v>264</v>
      </c>
    </row>
    <row r="2305" spans="1:3" ht="25.5" x14ac:dyDescent="0.2">
      <c r="A2305" s="26" t="s">
        <v>9</v>
      </c>
      <c r="B2305" s="24" t="s">
        <v>173</v>
      </c>
      <c r="C2305" s="24">
        <v>264</v>
      </c>
    </row>
    <row r="2306" spans="1:3" ht="25.5" x14ac:dyDescent="0.2">
      <c r="A2306" s="26" t="s">
        <v>9</v>
      </c>
      <c r="B2306" s="24" t="s">
        <v>173</v>
      </c>
      <c r="C2306" s="24">
        <v>264</v>
      </c>
    </row>
    <row r="2307" spans="1:3" ht="25.5" x14ac:dyDescent="0.2">
      <c r="A2307" s="26" t="s">
        <v>9</v>
      </c>
      <c r="B2307" s="24" t="s">
        <v>173</v>
      </c>
      <c r="C2307" s="24">
        <v>264</v>
      </c>
    </row>
    <row r="2308" spans="1:3" ht="25.5" x14ac:dyDescent="0.2">
      <c r="A2308" s="26" t="s">
        <v>9</v>
      </c>
      <c r="B2308" s="24" t="s">
        <v>173</v>
      </c>
      <c r="C2308" s="24">
        <v>264</v>
      </c>
    </row>
    <row r="2309" spans="1:3" ht="25.5" x14ac:dyDescent="0.2">
      <c r="A2309" s="26" t="s">
        <v>9</v>
      </c>
      <c r="B2309" s="24" t="s">
        <v>173</v>
      </c>
      <c r="C2309" s="24">
        <v>264</v>
      </c>
    </row>
    <row r="2310" spans="1:3" ht="25.5" x14ac:dyDescent="0.2">
      <c r="A2310" s="26" t="s">
        <v>9</v>
      </c>
      <c r="B2310" s="24" t="s">
        <v>173</v>
      </c>
      <c r="C2310" s="24">
        <v>264</v>
      </c>
    </row>
    <row r="2311" spans="1:3" ht="25.5" x14ac:dyDescent="0.2">
      <c r="A2311" s="26" t="s">
        <v>9</v>
      </c>
      <c r="B2311" s="24" t="s">
        <v>173</v>
      </c>
      <c r="C2311" s="24">
        <v>264</v>
      </c>
    </row>
    <row r="2312" spans="1:3" ht="25.5" x14ac:dyDescent="0.2">
      <c r="A2312" s="26" t="s">
        <v>9</v>
      </c>
      <c r="B2312" s="24" t="s">
        <v>173</v>
      </c>
      <c r="C2312" s="24">
        <v>264</v>
      </c>
    </row>
    <row r="2313" spans="1:3" ht="25.5" x14ac:dyDescent="0.2">
      <c r="A2313" s="26" t="s">
        <v>9</v>
      </c>
      <c r="B2313" s="24" t="s">
        <v>173</v>
      </c>
      <c r="C2313" s="24">
        <v>264</v>
      </c>
    </row>
    <row r="2314" spans="1:3" ht="25.5" x14ac:dyDescent="0.2">
      <c r="A2314" s="26" t="s">
        <v>9</v>
      </c>
      <c r="B2314" s="24" t="s">
        <v>173</v>
      </c>
      <c r="C2314" s="24">
        <v>264</v>
      </c>
    </row>
    <row r="2315" spans="1:3" ht="25.5" x14ac:dyDescent="0.2">
      <c r="A2315" s="26" t="s">
        <v>9</v>
      </c>
      <c r="B2315" s="24" t="s">
        <v>173</v>
      </c>
      <c r="C2315" s="24">
        <v>264</v>
      </c>
    </row>
    <row r="2316" spans="1:3" ht="25.5" x14ac:dyDescent="0.2">
      <c r="A2316" s="26" t="s">
        <v>9</v>
      </c>
      <c r="B2316" s="24" t="s">
        <v>173</v>
      </c>
      <c r="C2316" s="24">
        <v>264</v>
      </c>
    </row>
    <row r="2317" spans="1:3" ht="25.5" x14ac:dyDescent="0.2">
      <c r="A2317" s="26" t="s">
        <v>9</v>
      </c>
      <c r="B2317" s="24" t="s">
        <v>173</v>
      </c>
      <c r="C2317" s="24">
        <v>264</v>
      </c>
    </row>
    <row r="2318" spans="1:3" ht="25.5" x14ac:dyDescent="0.2">
      <c r="A2318" s="26" t="s">
        <v>9</v>
      </c>
      <c r="B2318" s="24" t="s">
        <v>173</v>
      </c>
      <c r="C2318" s="24">
        <v>264</v>
      </c>
    </row>
    <row r="2319" spans="1:3" ht="25.5" x14ac:dyDescent="0.2">
      <c r="A2319" s="26" t="s">
        <v>9</v>
      </c>
      <c r="B2319" s="24" t="s">
        <v>173</v>
      </c>
      <c r="C2319" s="24">
        <v>264</v>
      </c>
    </row>
    <row r="2320" spans="1:3" ht="25.5" x14ac:dyDescent="0.2">
      <c r="A2320" s="26" t="s">
        <v>9</v>
      </c>
      <c r="B2320" s="24" t="s">
        <v>173</v>
      </c>
      <c r="C2320" s="24">
        <v>264</v>
      </c>
    </row>
    <row r="2321" spans="1:3" ht="25.5" x14ac:dyDescent="0.2">
      <c r="A2321" s="26" t="s">
        <v>9</v>
      </c>
      <c r="B2321" s="24" t="s">
        <v>173</v>
      </c>
      <c r="C2321" s="24">
        <v>264</v>
      </c>
    </row>
    <row r="2322" spans="1:3" ht="25.5" x14ac:dyDescent="0.2">
      <c r="A2322" s="26" t="s">
        <v>9</v>
      </c>
      <c r="B2322" s="24" t="s">
        <v>173</v>
      </c>
      <c r="C2322" s="24">
        <v>264</v>
      </c>
    </row>
    <row r="2323" spans="1:3" ht="25.5" x14ac:dyDescent="0.2">
      <c r="A2323" s="26" t="s">
        <v>9</v>
      </c>
      <c r="B2323" s="24" t="s">
        <v>173</v>
      </c>
      <c r="C2323" s="24">
        <v>264</v>
      </c>
    </row>
    <row r="2324" spans="1:3" ht="25.5" x14ac:dyDescent="0.2">
      <c r="A2324" s="26" t="s">
        <v>9</v>
      </c>
      <c r="B2324" s="24" t="s">
        <v>173</v>
      </c>
      <c r="C2324" s="24">
        <v>264</v>
      </c>
    </row>
    <row r="2325" spans="1:3" ht="25.5" x14ac:dyDescent="0.2">
      <c r="A2325" s="26" t="s">
        <v>9</v>
      </c>
      <c r="B2325" s="24" t="s">
        <v>173</v>
      </c>
      <c r="C2325" s="24">
        <v>264</v>
      </c>
    </row>
    <row r="2326" spans="1:3" ht="25.5" x14ac:dyDescent="0.2">
      <c r="A2326" s="26" t="s">
        <v>9</v>
      </c>
      <c r="B2326" s="24" t="s">
        <v>173</v>
      </c>
      <c r="C2326" s="24">
        <v>264</v>
      </c>
    </row>
    <row r="2327" spans="1:3" ht="25.5" x14ac:dyDescent="0.2">
      <c r="A2327" s="26" t="s">
        <v>9</v>
      </c>
      <c r="B2327" s="24" t="s">
        <v>173</v>
      </c>
      <c r="C2327" s="24">
        <v>264</v>
      </c>
    </row>
    <row r="2328" spans="1:3" ht="25.5" x14ac:dyDescent="0.2">
      <c r="A2328" s="26" t="s">
        <v>9</v>
      </c>
      <c r="B2328" s="24" t="s">
        <v>173</v>
      </c>
      <c r="C2328" s="24">
        <v>264</v>
      </c>
    </row>
    <row r="2329" spans="1:3" ht="25.5" x14ac:dyDescent="0.2">
      <c r="A2329" s="26" t="s">
        <v>9</v>
      </c>
      <c r="B2329" s="24" t="s">
        <v>173</v>
      </c>
      <c r="C2329" s="24">
        <v>264</v>
      </c>
    </row>
    <row r="2330" spans="1:3" ht="25.5" x14ac:dyDescent="0.2">
      <c r="A2330" s="26" t="s">
        <v>9</v>
      </c>
      <c r="B2330" s="24" t="s">
        <v>173</v>
      </c>
      <c r="C2330" s="24">
        <v>264</v>
      </c>
    </row>
    <row r="2331" spans="1:3" ht="25.5" x14ac:dyDescent="0.2">
      <c r="A2331" s="26" t="s">
        <v>9</v>
      </c>
      <c r="B2331" s="24" t="s">
        <v>173</v>
      </c>
      <c r="C2331" s="24">
        <v>264</v>
      </c>
    </row>
    <row r="2332" spans="1:3" ht="25.5" x14ac:dyDescent="0.2">
      <c r="A2332" s="26" t="s">
        <v>9</v>
      </c>
      <c r="B2332" s="24" t="s">
        <v>173</v>
      </c>
      <c r="C2332" s="24">
        <v>264</v>
      </c>
    </row>
    <row r="2333" spans="1:3" ht="25.5" x14ac:dyDescent="0.2">
      <c r="A2333" s="26" t="s">
        <v>9</v>
      </c>
      <c r="B2333" s="24" t="s">
        <v>173</v>
      </c>
      <c r="C2333" s="24">
        <v>264</v>
      </c>
    </row>
    <row r="2334" spans="1:3" ht="25.5" x14ac:dyDescent="0.2">
      <c r="A2334" s="26" t="s">
        <v>9</v>
      </c>
      <c r="B2334" s="24" t="s">
        <v>173</v>
      </c>
      <c r="C2334" s="24">
        <v>264</v>
      </c>
    </row>
    <row r="2335" spans="1:3" ht="25.5" x14ac:dyDescent="0.2">
      <c r="A2335" s="26" t="s">
        <v>9</v>
      </c>
      <c r="B2335" s="24" t="s">
        <v>173</v>
      </c>
      <c r="C2335" s="24">
        <v>264</v>
      </c>
    </row>
    <row r="2336" spans="1:3" ht="25.5" x14ac:dyDescent="0.2">
      <c r="A2336" s="26" t="s">
        <v>9</v>
      </c>
      <c r="B2336" s="24" t="s">
        <v>173</v>
      </c>
      <c r="C2336" s="24">
        <v>264</v>
      </c>
    </row>
    <row r="2337" spans="1:3" ht="25.5" x14ac:dyDescent="0.2">
      <c r="A2337" s="26" t="s">
        <v>9</v>
      </c>
      <c r="B2337" s="24" t="s">
        <v>172</v>
      </c>
      <c r="C2337" s="24">
        <v>2048</v>
      </c>
    </row>
    <row r="2338" spans="1:3" ht="25.5" x14ac:dyDescent="0.2">
      <c r="A2338" s="26" t="s">
        <v>9</v>
      </c>
      <c r="B2338" s="24" t="s">
        <v>172</v>
      </c>
      <c r="C2338" s="24">
        <v>2048</v>
      </c>
    </row>
    <row r="2339" spans="1:3" ht="25.5" x14ac:dyDescent="0.2">
      <c r="A2339" s="26" t="s">
        <v>9</v>
      </c>
      <c r="B2339" s="24" t="s">
        <v>173</v>
      </c>
      <c r="C2339" s="24">
        <v>264</v>
      </c>
    </row>
    <row r="2340" spans="1:3" ht="25.5" x14ac:dyDescent="0.2">
      <c r="A2340" s="26" t="s">
        <v>9</v>
      </c>
      <c r="B2340" s="24" t="s">
        <v>173</v>
      </c>
      <c r="C2340" s="24">
        <v>264</v>
      </c>
    </row>
    <row r="2341" spans="1:3" ht="25.5" x14ac:dyDescent="0.2">
      <c r="A2341" s="26" t="s">
        <v>9</v>
      </c>
      <c r="B2341" s="24" t="s">
        <v>173</v>
      </c>
      <c r="C2341" s="24">
        <v>264</v>
      </c>
    </row>
    <row r="2342" spans="1:3" ht="25.5" x14ac:dyDescent="0.2">
      <c r="A2342" s="26" t="s">
        <v>9</v>
      </c>
      <c r="B2342" s="24" t="s">
        <v>173</v>
      </c>
      <c r="C2342" s="24">
        <v>264</v>
      </c>
    </row>
    <row r="2343" spans="1:3" ht="25.5" x14ac:dyDescent="0.2">
      <c r="A2343" s="26" t="s">
        <v>9</v>
      </c>
      <c r="B2343" s="24" t="s">
        <v>173</v>
      </c>
      <c r="C2343" s="24">
        <v>264</v>
      </c>
    </row>
    <row r="2344" spans="1:3" ht="25.5" x14ac:dyDescent="0.2">
      <c r="A2344" s="26" t="s">
        <v>9</v>
      </c>
      <c r="B2344" s="24" t="s">
        <v>173</v>
      </c>
      <c r="C2344" s="24">
        <v>264</v>
      </c>
    </row>
    <row r="2345" spans="1:3" ht="25.5" x14ac:dyDescent="0.2">
      <c r="A2345" s="26" t="s">
        <v>9</v>
      </c>
      <c r="B2345" s="24" t="s">
        <v>173</v>
      </c>
      <c r="C2345" s="24">
        <v>264</v>
      </c>
    </row>
    <row r="2346" spans="1:3" ht="25.5" x14ac:dyDescent="0.2">
      <c r="A2346" s="26" t="s">
        <v>9</v>
      </c>
      <c r="B2346" s="24" t="s">
        <v>173</v>
      </c>
      <c r="C2346" s="24">
        <v>264</v>
      </c>
    </row>
    <row r="2347" spans="1:3" ht="25.5" x14ac:dyDescent="0.2">
      <c r="A2347" s="26" t="s">
        <v>9</v>
      </c>
      <c r="B2347" s="24" t="s">
        <v>173</v>
      </c>
      <c r="C2347" s="24">
        <v>264</v>
      </c>
    </row>
    <row r="2348" spans="1:3" ht="25.5" x14ac:dyDescent="0.2">
      <c r="A2348" s="26" t="s">
        <v>9</v>
      </c>
      <c r="B2348" s="24" t="s">
        <v>173</v>
      </c>
      <c r="C2348" s="24">
        <v>264</v>
      </c>
    </row>
    <row r="2349" spans="1:3" ht="25.5" x14ac:dyDescent="0.2">
      <c r="A2349" s="26" t="s">
        <v>9</v>
      </c>
      <c r="B2349" s="24" t="s">
        <v>173</v>
      </c>
      <c r="C2349" s="24">
        <v>264</v>
      </c>
    </row>
    <row r="2350" spans="1:3" ht="25.5" x14ac:dyDescent="0.2">
      <c r="A2350" s="26" t="s">
        <v>9</v>
      </c>
      <c r="B2350" s="24" t="s">
        <v>173</v>
      </c>
      <c r="C2350" s="24">
        <v>264</v>
      </c>
    </row>
    <row r="2351" spans="1:3" ht="25.5" x14ac:dyDescent="0.2">
      <c r="A2351" s="26" t="s">
        <v>9</v>
      </c>
      <c r="B2351" s="24" t="s">
        <v>173</v>
      </c>
      <c r="C2351" s="24">
        <v>264</v>
      </c>
    </row>
    <row r="2352" spans="1:3" ht="25.5" x14ac:dyDescent="0.2">
      <c r="A2352" s="26" t="s">
        <v>9</v>
      </c>
      <c r="B2352" s="24" t="s">
        <v>173</v>
      </c>
      <c r="C2352" s="24">
        <v>264</v>
      </c>
    </row>
    <row r="2353" spans="1:3" ht="25.5" x14ac:dyDescent="0.2">
      <c r="A2353" s="26" t="s">
        <v>9</v>
      </c>
      <c r="B2353" s="24" t="s">
        <v>173</v>
      </c>
      <c r="C2353" s="24">
        <v>264</v>
      </c>
    </row>
    <row r="2354" spans="1:3" ht="25.5" x14ac:dyDescent="0.2">
      <c r="A2354" s="26" t="s">
        <v>9</v>
      </c>
      <c r="B2354" s="24" t="s">
        <v>173</v>
      </c>
      <c r="C2354" s="24">
        <v>264</v>
      </c>
    </row>
    <row r="2355" spans="1:3" ht="25.5" x14ac:dyDescent="0.2">
      <c r="A2355" s="26" t="s">
        <v>9</v>
      </c>
      <c r="B2355" s="24" t="s">
        <v>173</v>
      </c>
      <c r="C2355" s="24">
        <v>264</v>
      </c>
    </row>
    <row r="2356" spans="1:3" ht="25.5" x14ac:dyDescent="0.2">
      <c r="A2356" s="26" t="s">
        <v>9</v>
      </c>
      <c r="B2356" s="24" t="s">
        <v>173</v>
      </c>
      <c r="C2356" s="24">
        <v>264</v>
      </c>
    </row>
    <row r="2357" spans="1:3" ht="25.5" x14ac:dyDescent="0.2">
      <c r="A2357" s="26" t="s">
        <v>9</v>
      </c>
      <c r="B2357" s="24" t="s">
        <v>173</v>
      </c>
      <c r="C2357" s="24">
        <v>264</v>
      </c>
    </row>
    <row r="2358" spans="1:3" ht="25.5" x14ac:dyDescent="0.2">
      <c r="A2358" s="26" t="s">
        <v>9</v>
      </c>
      <c r="B2358" s="24" t="s">
        <v>173</v>
      </c>
      <c r="C2358" s="24">
        <v>264</v>
      </c>
    </row>
    <row r="2359" spans="1:3" ht="25.5" x14ac:dyDescent="0.2">
      <c r="A2359" s="26" t="s">
        <v>9</v>
      </c>
      <c r="B2359" s="24" t="s">
        <v>173</v>
      </c>
      <c r="C2359" s="24">
        <v>264</v>
      </c>
    </row>
    <row r="2360" spans="1:3" ht="25.5" x14ac:dyDescent="0.2">
      <c r="A2360" s="26" t="s">
        <v>9</v>
      </c>
      <c r="B2360" s="24" t="s">
        <v>173</v>
      </c>
      <c r="C2360" s="24">
        <v>264</v>
      </c>
    </row>
    <row r="2361" spans="1:3" ht="25.5" x14ac:dyDescent="0.2">
      <c r="A2361" s="26" t="s">
        <v>9</v>
      </c>
      <c r="B2361" s="24" t="s">
        <v>173</v>
      </c>
      <c r="C2361" s="24">
        <v>264</v>
      </c>
    </row>
    <row r="2362" spans="1:3" ht="25.5" x14ac:dyDescent="0.2">
      <c r="A2362" s="26" t="s">
        <v>9</v>
      </c>
      <c r="B2362" s="24" t="s">
        <v>173</v>
      </c>
      <c r="C2362" s="24">
        <v>264</v>
      </c>
    </row>
    <row r="2363" spans="1:3" ht="25.5" x14ac:dyDescent="0.2">
      <c r="A2363" s="26" t="s">
        <v>9</v>
      </c>
      <c r="B2363" s="24" t="s">
        <v>173</v>
      </c>
      <c r="C2363" s="24">
        <v>264</v>
      </c>
    </row>
    <row r="2364" spans="1:3" ht="25.5" x14ac:dyDescent="0.2">
      <c r="A2364" s="26" t="s">
        <v>9</v>
      </c>
      <c r="B2364" s="24" t="s">
        <v>173</v>
      </c>
      <c r="C2364" s="24">
        <v>264</v>
      </c>
    </row>
    <row r="2365" spans="1:3" ht="25.5" x14ac:dyDescent="0.2">
      <c r="A2365" s="26" t="s">
        <v>9</v>
      </c>
      <c r="B2365" s="24" t="s">
        <v>173</v>
      </c>
      <c r="C2365" s="24">
        <v>264</v>
      </c>
    </row>
    <row r="2366" spans="1:3" ht="25.5" x14ac:dyDescent="0.2">
      <c r="A2366" s="26" t="s">
        <v>9</v>
      </c>
      <c r="B2366" s="24" t="s">
        <v>173</v>
      </c>
      <c r="C2366" s="24">
        <v>264</v>
      </c>
    </row>
    <row r="2367" spans="1:3" ht="25.5" x14ac:dyDescent="0.2">
      <c r="A2367" s="26" t="s">
        <v>9</v>
      </c>
      <c r="B2367" s="24" t="s">
        <v>173</v>
      </c>
      <c r="C2367" s="24">
        <v>264</v>
      </c>
    </row>
    <row r="2368" spans="1:3" ht="25.5" x14ac:dyDescent="0.2">
      <c r="A2368" s="26" t="s">
        <v>9</v>
      </c>
      <c r="B2368" s="24" t="s">
        <v>173</v>
      </c>
      <c r="C2368" s="24">
        <v>264</v>
      </c>
    </row>
    <row r="2369" spans="1:3" ht="25.5" x14ac:dyDescent="0.2">
      <c r="A2369" s="26" t="s">
        <v>9</v>
      </c>
      <c r="B2369" s="24" t="s">
        <v>173</v>
      </c>
      <c r="C2369" s="24">
        <v>264</v>
      </c>
    </row>
    <row r="2370" spans="1:3" ht="25.5" x14ac:dyDescent="0.2">
      <c r="A2370" s="26" t="s">
        <v>9</v>
      </c>
      <c r="B2370" s="24" t="s">
        <v>173</v>
      </c>
      <c r="C2370" s="24">
        <v>264</v>
      </c>
    </row>
    <row r="2371" spans="1:3" ht="25.5" x14ac:dyDescent="0.2">
      <c r="A2371" s="26" t="s">
        <v>9</v>
      </c>
      <c r="B2371" s="24" t="s">
        <v>173</v>
      </c>
      <c r="C2371" s="24">
        <v>264</v>
      </c>
    </row>
    <row r="2372" spans="1:3" ht="25.5" x14ac:dyDescent="0.2">
      <c r="A2372" s="26" t="s">
        <v>9</v>
      </c>
      <c r="B2372" s="24" t="s">
        <v>173</v>
      </c>
      <c r="C2372" s="24">
        <v>264</v>
      </c>
    </row>
    <row r="2373" spans="1:3" ht="25.5" x14ac:dyDescent="0.2">
      <c r="A2373" s="26" t="s">
        <v>9</v>
      </c>
      <c r="B2373" s="24" t="s">
        <v>173</v>
      </c>
      <c r="C2373" s="24">
        <v>264</v>
      </c>
    </row>
    <row r="2374" spans="1:3" ht="25.5" x14ac:dyDescent="0.2">
      <c r="A2374" s="26" t="s">
        <v>9</v>
      </c>
      <c r="B2374" s="24" t="s">
        <v>173</v>
      </c>
      <c r="C2374" s="24">
        <v>264</v>
      </c>
    </row>
    <row r="2375" spans="1:3" ht="25.5" x14ac:dyDescent="0.2">
      <c r="A2375" s="26" t="s">
        <v>9</v>
      </c>
      <c r="B2375" s="24" t="s">
        <v>173</v>
      </c>
      <c r="C2375" s="24">
        <v>264</v>
      </c>
    </row>
    <row r="2376" spans="1:3" ht="25.5" x14ac:dyDescent="0.2">
      <c r="A2376" s="26" t="s">
        <v>9</v>
      </c>
      <c r="B2376" s="24" t="s">
        <v>173</v>
      </c>
      <c r="C2376" s="24">
        <v>264</v>
      </c>
    </row>
    <row r="2377" spans="1:3" ht="25.5" x14ac:dyDescent="0.2">
      <c r="A2377" s="26" t="s">
        <v>9</v>
      </c>
      <c r="B2377" s="24" t="s">
        <v>173</v>
      </c>
      <c r="C2377" s="24">
        <v>264</v>
      </c>
    </row>
    <row r="2378" spans="1:3" ht="25.5" x14ac:dyDescent="0.2">
      <c r="A2378" s="26" t="s">
        <v>9</v>
      </c>
      <c r="B2378" s="24" t="s">
        <v>173</v>
      </c>
      <c r="C2378" s="24">
        <v>264</v>
      </c>
    </row>
    <row r="2379" spans="1:3" ht="25.5" x14ac:dyDescent="0.2">
      <c r="A2379" s="26" t="s">
        <v>9</v>
      </c>
      <c r="B2379" s="24" t="s">
        <v>173</v>
      </c>
      <c r="C2379" s="24">
        <v>264</v>
      </c>
    </row>
    <row r="2380" spans="1:3" ht="25.5" x14ac:dyDescent="0.2">
      <c r="A2380" s="26" t="s">
        <v>9</v>
      </c>
      <c r="B2380" s="24" t="s">
        <v>173</v>
      </c>
      <c r="C2380" s="24">
        <v>264</v>
      </c>
    </row>
    <row r="2381" spans="1:3" ht="25.5" x14ac:dyDescent="0.2">
      <c r="A2381" s="26" t="s">
        <v>9</v>
      </c>
      <c r="B2381" s="24" t="s">
        <v>173</v>
      </c>
      <c r="C2381" s="24">
        <v>264</v>
      </c>
    </row>
    <row r="2382" spans="1:3" ht="25.5" x14ac:dyDescent="0.2">
      <c r="A2382" s="26" t="s">
        <v>9</v>
      </c>
      <c r="B2382" s="24" t="s">
        <v>173</v>
      </c>
      <c r="C2382" s="24">
        <v>264</v>
      </c>
    </row>
    <row r="2383" spans="1:3" ht="25.5" x14ac:dyDescent="0.2">
      <c r="A2383" s="26" t="s">
        <v>9</v>
      </c>
      <c r="B2383" s="24" t="s">
        <v>173</v>
      </c>
      <c r="C2383" s="24">
        <v>264</v>
      </c>
    </row>
    <row r="2384" spans="1:3" ht="25.5" x14ac:dyDescent="0.2">
      <c r="A2384" s="26" t="s">
        <v>9</v>
      </c>
      <c r="B2384" s="24" t="s">
        <v>173</v>
      </c>
      <c r="C2384" s="24">
        <v>264</v>
      </c>
    </row>
    <row r="2385" spans="1:3" ht="25.5" x14ac:dyDescent="0.2">
      <c r="A2385" s="26" t="s">
        <v>9</v>
      </c>
      <c r="B2385" s="24" t="s">
        <v>173</v>
      </c>
      <c r="C2385" s="24">
        <v>264</v>
      </c>
    </row>
    <row r="2386" spans="1:3" ht="25.5" x14ac:dyDescent="0.2">
      <c r="A2386" s="26" t="s">
        <v>9</v>
      </c>
      <c r="B2386" s="24" t="s">
        <v>173</v>
      </c>
      <c r="C2386" s="24">
        <v>264</v>
      </c>
    </row>
    <row r="2387" spans="1:3" ht="25.5" x14ac:dyDescent="0.2">
      <c r="A2387" s="26" t="s">
        <v>9</v>
      </c>
      <c r="B2387" s="24" t="s">
        <v>173</v>
      </c>
      <c r="C2387" s="24">
        <v>264</v>
      </c>
    </row>
    <row r="2388" spans="1:3" ht="25.5" x14ac:dyDescent="0.2">
      <c r="A2388" s="26" t="s">
        <v>9</v>
      </c>
      <c r="B2388" s="24" t="s">
        <v>173</v>
      </c>
      <c r="C2388" s="24">
        <v>264</v>
      </c>
    </row>
    <row r="2389" spans="1:3" ht="15" customHeight="1" x14ac:dyDescent="0.2">
      <c r="A2389" s="26" t="s">
        <v>9</v>
      </c>
      <c r="B2389" s="24" t="s">
        <v>176</v>
      </c>
      <c r="C2389" s="24">
        <v>11524.18</v>
      </c>
    </row>
    <row r="2390" spans="1:3" ht="15" customHeight="1" x14ac:dyDescent="0.2">
      <c r="A2390" s="26" t="s">
        <v>9</v>
      </c>
      <c r="B2390" s="24" t="s">
        <v>176</v>
      </c>
      <c r="C2390" s="24">
        <v>11524.18</v>
      </c>
    </row>
    <row r="2391" spans="1:3" ht="15" customHeight="1" x14ac:dyDescent="0.2">
      <c r="A2391" s="26" t="s">
        <v>9</v>
      </c>
      <c r="B2391" s="24" t="s">
        <v>176</v>
      </c>
      <c r="C2391" s="24">
        <v>11524.18</v>
      </c>
    </row>
    <row r="2392" spans="1:3" ht="15" customHeight="1" x14ac:dyDescent="0.2">
      <c r="A2392" s="26" t="s">
        <v>9</v>
      </c>
      <c r="B2392" s="24" t="s">
        <v>176</v>
      </c>
      <c r="C2392" s="24">
        <v>11524.18</v>
      </c>
    </row>
    <row r="2393" spans="1:3" ht="15" customHeight="1" x14ac:dyDescent="0.2">
      <c r="A2393" s="26" t="s">
        <v>9</v>
      </c>
      <c r="B2393" s="24" t="s">
        <v>176</v>
      </c>
      <c r="C2393" s="24">
        <v>11524.18</v>
      </c>
    </row>
    <row r="2394" spans="1:3" ht="15" customHeight="1" x14ac:dyDescent="0.2">
      <c r="A2394" s="26" t="s">
        <v>9</v>
      </c>
      <c r="B2394" s="24" t="s">
        <v>176</v>
      </c>
      <c r="C2394" s="24">
        <v>11524.18</v>
      </c>
    </row>
    <row r="2395" spans="1:3" ht="15" customHeight="1" x14ac:dyDescent="0.2">
      <c r="A2395" s="26" t="s">
        <v>9</v>
      </c>
      <c r="B2395" s="24" t="s">
        <v>176</v>
      </c>
      <c r="C2395" s="24">
        <v>11524.18</v>
      </c>
    </row>
    <row r="2396" spans="1:3" ht="15" customHeight="1" x14ac:dyDescent="0.2">
      <c r="A2396" s="26" t="s">
        <v>9</v>
      </c>
      <c r="B2396" s="24" t="s">
        <v>177</v>
      </c>
      <c r="C2396" s="24">
        <v>18000</v>
      </c>
    </row>
    <row r="2397" spans="1:3" ht="15" customHeight="1" x14ac:dyDescent="0.2">
      <c r="A2397" s="26" t="s">
        <v>9</v>
      </c>
      <c r="B2397" s="24" t="s">
        <v>177</v>
      </c>
      <c r="C2397" s="24">
        <v>18000</v>
      </c>
    </row>
    <row r="2398" spans="1:3" ht="15" customHeight="1" x14ac:dyDescent="0.2">
      <c r="A2398" s="26" t="s">
        <v>9</v>
      </c>
      <c r="B2398" s="24" t="s">
        <v>177</v>
      </c>
      <c r="C2398" s="24">
        <v>18000</v>
      </c>
    </row>
    <row r="2399" spans="1:3" ht="15" customHeight="1" x14ac:dyDescent="0.2">
      <c r="A2399" s="26" t="s">
        <v>9</v>
      </c>
      <c r="B2399" s="24" t="s">
        <v>61</v>
      </c>
      <c r="C2399" s="24">
        <v>1850.43</v>
      </c>
    </row>
    <row r="2400" spans="1:3" ht="25.5" x14ac:dyDescent="0.2">
      <c r="A2400" s="26" t="s">
        <v>9</v>
      </c>
      <c r="B2400" s="24" t="s">
        <v>178</v>
      </c>
      <c r="C2400" s="24">
        <v>4295.59</v>
      </c>
    </row>
    <row r="2401" spans="1:3" x14ac:dyDescent="0.2">
      <c r="A2401" s="26" t="s">
        <v>9</v>
      </c>
      <c r="B2401" s="24" t="s">
        <v>156</v>
      </c>
      <c r="C2401" s="24">
        <v>3197</v>
      </c>
    </row>
    <row r="2402" spans="1:3" x14ac:dyDescent="0.2">
      <c r="A2402" s="26" t="s">
        <v>9</v>
      </c>
      <c r="B2402" s="24" t="s">
        <v>179</v>
      </c>
      <c r="C2402" s="24">
        <v>6390</v>
      </c>
    </row>
    <row r="2403" spans="1:3" x14ac:dyDescent="0.2">
      <c r="A2403" s="26" t="s">
        <v>9</v>
      </c>
      <c r="B2403" s="24" t="s">
        <v>179</v>
      </c>
      <c r="C2403" s="24">
        <v>6390</v>
      </c>
    </row>
    <row r="2404" spans="1:3" ht="15" customHeight="1" x14ac:dyDescent="0.2">
      <c r="A2404" s="26" t="s">
        <v>9</v>
      </c>
      <c r="B2404" s="24" t="s">
        <v>180</v>
      </c>
      <c r="C2404" s="24">
        <v>689.01</v>
      </c>
    </row>
    <row r="2405" spans="1:3" ht="15" customHeight="1" x14ac:dyDescent="0.2">
      <c r="A2405" s="26" t="s">
        <v>9</v>
      </c>
      <c r="B2405" s="24" t="s">
        <v>180</v>
      </c>
      <c r="C2405" s="24">
        <v>689.01</v>
      </c>
    </row>
    <row r="2406" spans="1:3" ht="15" customHeight="1" x14ac:dyDescent="0.2">
      <c r="A2406" s="26" t="s">
        <v>9</v>
      </c>
      <c r="B2406" s="24" t="s">
        <v>180</v>
      </c>
      <c r="C2406" s="24">
        <v>689.01</v>
      </c>
    </row>
    <row r="2407" spans="1:3" ht="15" customHeight="1" x14ac:dyDescent="0.2">
      <c r="A2407" s="26" t="s">
        <v>9</v>
      </c>
      <c r="B2407" s="24" t="s">
        <v>180</v>
      </c>
      <c r="C2407" s="24">
        <v>689.01</v>
      </c>
    </row>
    <row r="2408" spans="1:3" ht="15" customHeight="1" x14ac:dyDescent="0.2">
      <c r="A2408" s="26" t="s">
        <v>9</v>
      </c>
      <c r="B2408" s="24" t="s">
        <v>180</v>
      </c>
      <c r="C2408" s="24">
        <v>689.01</v>
      </c>
    </row>
    <row r="2409" spans="1:3" ht="15" customHeight="1" x14ac:dyDescent="0.2">
      <c r="A2409" s="26" t="s">
        <v>9</v>
      </c>
      <c r="B2409" s="24" t="s">
        <v>180</v>
      </c>
      <c r="C2409" s="24">
        <v>689.01</v>
      </c>
    </row>
    <row r="2410" spans="1:3" ht="15" customHeight="1" x14ac:dyDescent="0.2">
      <c r="A2410" s="26" t="s">
        <v>9</v>
      </c>
      <c r="B2410" s="24" t="s">
        <v>180</v>
      </c>
      <c r="C2410" s="24">
        <v>689.01</v>
      </c>
    </row>
    <row r="2411" spans="1:3" ht="15" customHeight="1" x14ac:dyDescent="0.2">
      <c r="A2411" s="26" t="s">
        <v>9</v>
      </c>
      <c r="B2411" s="24" t="s">
        <v>180</v>
      </c>
      <c r="C2411" s="24">
        <v>689.01</v>
      </c>
    </row>
    <row r="2412" spans="1:3" ht="15" customHeight="1" x14ac:dyDescent="0.2">
      <c r="A2412" s="26" t="s">
        <v>9</v>
      </c>
      <c r="B2412" s="24" t="s">
        <v>180</v>
      </c>
      <c r="C2412" s="24">
        <v>689.01</v>
      </c>
    </row>
    <row r="2413" spans="1:3" ht="15" customHeight="1" x14ac:dyDescent="0.2">
      <c r="A2413" s="26" t="s">
        <v>9</v>
      </c>
      <c r="B2413" s="24" t="s">
        <v>180</v>
      </c>
      <c r="C2413" s="24">
        <v>689.01</v>
      </c>
    </row>
    <row r="2414" spans="1:3" ht="15" customHeight="1" x14ac:dyDescent="0.2">
      <c r="A2414" s="26" t="s">
        <v>9</v>
      </c>
      <c r="B2414" s="24" t="s">
        <v>180</v>
      </c>
      <c r="C2414" s="24">
        <v>689.01</v>
      </c>
    </row>
    <row r="2415" spans="1:3" ht="15" customHeight="1" x14ac:dyDescent="0.2">
      <c r="A2415" s="26" t="s">
        <v>9</v>
      </c>
      <c r="B2415" s="24" t="s">
        <v>180</v>
      </c>
      <c r="C2415" s="24">
        <v>689.01</v>
      </c>
    </row>
    <row r="2416" spans="1:3" ht="15" customHeight="1" x14ac:dyDescent="0.2">
      <c r="A2416" s="26" t="s">
        <v>9</v>
      </c>
      <c r="B2416" s="24" t="s">
        <v>180</v>
      </c>
      <c r="C2416" s="24">
        <v>689.01</v>
      </c>
    </row>
    <row r="2417" spans="1:3" ht="15" customHeight="1" x14ac:dyDescent="0.2">
      <c r="A2417" s="26" t="s">
        <v>9</v>
      </c>
      <c r="B2417" s="24" t="s">
        <v>180</v>
      </c>
      <c r="C2417" s="24">
        <v>689.01</v>
      </c>
    </row>
    <row r="2418" spans="1:3" ht="15" customHeight="1" x14ac:dyDescent="0.2">
      <c r="A2418" s="26" t="s">
        <v>9</v>
      </c>
      <c r="B2418" s="24" t="s">
        <v>180</v>
      </c>
      <c r="C2418" s="24">
        <v>689.01</v>
      </c>
    </row>
    <row r="2419" spans="1:3" ht="15" customHeight="1" x14ac:dyDescent="0.2">
      <c r="A2419" s="26" t="s">
        <v>9</v>
      </c>
      <c r="B2419" s="24" t="s">
        <v>180</v>
      </c>
      <c r="C2419" s="24">
        <v>689.01</v>
      </c>
    </row>
    <row r="2420" spans="1:3" ht="15" customHeight="1" x14ac:dyDescent="0.2">
      <c r="A2420" s="26" t="s">
        <v>9</v>
      </c>
      <c r="B2420" s="24" t="s">
        <v>180</v>
      </c>
      <c r="C2420" s="24">
        <v>689.01</v>
      </c>
    </row>
    <row r="2421" spans="1:3" ht="15" customHeight="1" x14ac:dyDescent="0.2">
      <c r="A2421" s="26" t="s">
        <v>9</v>
      </c>
      <c r="B2421" s="24" t="s">
        <v>180</v>
      </c>
      <c r="C2421" s="24">
        <v>689.01</v>
      </c>
    </row>
    <row r="2422" spans="1:3" ht="15" customHeight="1" x14ac:dyDescent="0.2">
      <c r="A2422" s="26" t="s">
        <v>9</v>
      </c>
      <c r="B2422" s="24" t="s">
        <v>180</v>
      </c>
      <c r="C2422" s="24">
        <v>689.01</v>
      </c>
    </row>
    <row r="2423" spans="1:3" ht="15" customHeight="1" x14ac:dyDescent="0.2">
      <c r="A2423" s="26" t="s">
        <v>9</v>
      </c>
      <c r="B2423" s="24" t="s">
        <v>180</v>
      </c>
      <c r="C2423" s="24">
        <v>689.01</v>
      </c>
    </row>
    <row r="2424" spans="1:3" ht="51" x14ac:dyDescent="0.2">
      <c r="A2424" s="26" t="s">
        <v>9</v>
      </c>
      <c r="B2424" s="24" t="s">
        <v>181</v>
      </c>
      <c r="C2424" s="24">
        <v>14026.95</v>
      </c>
    </row>
    <row r="2425" spans="1:3" ht="38.25" x14ac:dyDescent="0.2">
      <c r="A2425" s="26" t="s">
        <v>9</v>
      </c>
      <c r="B2425" s="24" t="s">
        <v>182</v>
      </c>
      <c r="C2425" s="24">
        <v>11976.85</v>
      </c>
    </row>
    <row r="2426" spans="1:3" ht="38.25" x14ac:dyDescent="0.2">
      <c r="A2426" s="26" t="s">
        <v>9</v>
      </c>
      <c r="B2426" s="24" t="s">
        <v>182</v>
      </c>
      <c r="C2426" s="24">
        <v>11976.85</v>
      </c>
    </row>
    <row r="2427" spans="1:3" ht="38.25" x14ac:dyDescent="0.2">
      <c r="A2427" s="26" t="s">
        <v>9</v>
      </c>
      <c r="B2427" s="24" t="s">
        <v>182</v>
      </c>
      <c r="C2427" s="24">
        <v>11976.85</v>
      </c>
    </row>
    <row r="2428" spans="1:3" ht="38.25" x14ac:dyDescent="0.2">
      <c r="A2428" s="26" t="s">
        <v>9</v>
      </c>
      <c r="B2428" s="24" t="s">
        <v>182</v>
      </c>
      <c r="C2428" s="24">
        <v>11976.85</v>
      </c>
    </row>
    <row r="2429" spans="1:3" ht="38.25" x14ac:dyDescent="0.2">
      <c r="A2429" s="26" t="s">
        <v>9</v>
      </c>
      <c r="B2429" s="24" t="s">
        <v>182</v>
      </c>
      <c r="C2429" s="24">
        <v>11976.85</v>
      </c>
    </row>
    <row r="2430" spans="1:3" ht="38.25" x14ac:dyDescent="0.2">
      <c r="A2430" s="26" t="s">
        <v>9</v>
      </c>
      <c r="B2430" s="24" t="s">
        <v>182</v>
      </c>
      <c r="C2430" s="24">
        <v>11976.85</v>
      </c>
    </row>
    <row r="2431" spans="1:3" ht="38.25" x14ac:dyDescent="0.2">
      <c r="A2431" s="26" t="s">
        <v>9</v>
      </c>
      <c r="B2431" s="24" t="s">
        <v>182</v>
      </c>
      <c r="C2431" s="24">
        <v>11976.85</v>
      </c>
    </row>
    <row r="2432" spans="1:3" ht="38.25" x14ac:dyDescent="0.2">
      <c r="A2432" s="26" t="s">
        <v>9</v>
      </c>
      <c r="B2432" s="24" t="s">
        <v>182</v>
      </c>
      <c r="C2432" s="24">
        <v>11976.85</v>
      </c>
    </row>
    <row r="2433" spans="1:3" ht="15" customHeight="1" x14ac:dyDescent="0.2">
      <c r="A2433" s="26" t="s">
        <v>9</v>
      </c>
      <c r="B2433" s="24" t="s">
        <v>183</v>
      </c>
      <c r="C2433" s="24">
        <v>3420.84</v>
      </c>
    </row>
    <row r="2434" spans="1:3" ht="15" customHeight="1" x14ac:dyDescent="0.2">
      <c r="A2434" s="26" t="s">
        <v>9</v>
      </c>
      <c r="B2434" s="24" t="s">
        <v>183</v>
      </c>
      <c r="C2434" s="24">
        <v>3420.84</v>
      </c>
    </row>
    <row r="2435" spans="1:3" ht="15" customHeight="1" x14ac:dyDescent="0.2">
      <c r="A2435" s="26" t="s">
        <v>9</v>
      </c>
      <c r="B2435" s="24" t="s">
        <v>184</v>
      </c>
      <c r="C2435" s="24">
        <v>3420.84</v>
      </c>
    </row>
    <row r="2436" spans="1:3" ht="15" customHeight="1" x14ac:dyDescent="0.2">
      <c r="A2436" s="26" t="s">
        <v>9</v>
      </c>
      <c r="B2436" s="24" t="s">
        <v>185</v>
      </c>
      <c r="C2436" s="24">
        <v>2898.84</v>
      </c>
    </row>
    <row r="2437" spans="1:3" ht="15" customHeight="1" x14ac:dyDescent="0.2">
      <c r="A2437" s="26" t="s">
        <v>9</v>
      </c>
      <c r="B2437" s="24" t="s">
        <v>186</v>
      </c>
      <c r="C2437" s="24">
        <v>2898.84</v>
      </c>
    </row>
    <row r="2438" spans="1:3" ht="15" customHeight="1" x14ac:dyDescent="0.2">
      <c r="A2438" s="26" t="s">
        <v>9</v>
      </c>
      <c r="B2438" s="24" t="s">
        <v>186</v>
      </c>
      <c r="C2438" s="24">
        <v>2898.84</v>
      </c>
    </row>
    <row r="2439" spans="1:3" ht="15" customHeight="1" x14ac:dyDescent="0.2">
      <c r="A2439" s="26" t="s">
        <v>9</v>
      </c>
      <c r="B2439" s="24" t="s">
        <v>186</v>
      </c>
      <c r="C2439" s="24">
        <v>2898.84</v>
      </c>
    </row>
    <row r="2440" spans="1:3" ht="15" customHeight="1" x14ac:dyDescent="0.2">
      <c r="A2440" s="26" t="s">
        <v>9</v>
      </c>
      <c r="B2440" s="24" t="s">
        <v>186</v>
      </c>
      <c r="C2440" s="24">
        <v>2898.84</v>
      </c>
    </row>
    <row r="2441" spans="1:3" ht="25.5" x14ac:dyDescent="0.2">
      <c r="A2441" s="26" t="s">
        <v>9</v>
      </c>
      <c r="B2441" s="24" t="s">
        <v>187</v>
      </c>
      <c r="C2441" s="24">
        <v>9280</v>
      </c>
    </row>
    <row r="2442" spans="1:3" x14ac:dyDescent="0.2">
      <c r="A2442" s="13"/>
      <c r="B2442" s="15" t="s">
        <v>540</v>
      </c>
      <c r="C2442" s="24">
        <f>SUM(C7:C2441)</f>
        <v>5902510.0200000107</v>
      </c>
    </row>
    <row r="2443" spans="1:3" ht="8.25" customHeight="1" thickBot="1" x14ac:dyDescent="0.25">
      <c r="A2443" s="16"/>
      <c r="B2443" s="17"/>
      <c r="C2443" s="17"/>
    </row>
    <row r="2444" spans="1:3" x14ac:dyDescent="0.2">
      <c r="A2444" s="18"/>
      <c r="B2444" s="18"/>
      <c r="C2444" s="18"/>
    </row>
    <row r="2447" spans="1:3" x14ac:dyDescent="0.2">
      <c r="B2447" s="19"/>
      <c r="C2447" s="19"/>
    </row>
    <row r="2448" spans="1:3" x14ac:dyDescent="0.2">
      <c r="B2448" s="19"/>
      <c r="C2448" s="19"/>
    </row>
    <row r="2449" spans="2:3" x14ac:dyDescent="0.2">
      <c r="B2449" s="19"/>
      <c r="C2449" s="19"/>
    </row>
    <row r="2451" spans="2:3" x14ac:dyDescent="0.2">
      <c r="B2451" s="20"/>
    </row>
    <row r="2452" spans="2:3" ht="12.75" customHeight="1" x14ac:dyDescent="0.2">
      <c r="B2452" s="21"/>
      <c r="C2452" s="21"/>
    </row>
    <row r="2453" spans="2:3" ht="12.75" customHeight="1" x14ac:dyDescent="0.2">
      <c r="B2453" s="21"/>
      <c r="C2453" s="21"/>
    </row>
    <row r="2464" spans="2:3" s="22" customFormat="1" ht="11.25" x14ac:dyDescent="0.25"/>
  </sheetData>
  <pageMargins left="0.25" right="0.25" top="0.75" bottom="0.75" header="0.3" footer="0.3"/>
  <pageSetup scale="8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6"/>
  <sheetViews>
    <sheetView workbookViewId="0">
      <selection activeCell="B37" sqref="B37"/>
    </sheetView>
  </sheetViews>
  <sheetFormatPr baseColWidth="10" defaultRowHeight="12.75" x14ac:dyDescent="0.2"/>
  <cols>
    <col min="1" max="1" width="36.5703125" style="4" customWidth="1"/>
    <col min="2" max="2" width="65.5703125" style="4" customWidth="1"/>
    <col min="3" max="3" width="37.4257812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3" t="s">
        <v>9</v>
      </c>
      <c r="B7" s="24" t="s">
        <v>11</v>
      </c>
      <c r="C7" s="24">
        <v>307.04000000000002</v>
      </c>
    </row>
    <row r="8" spans="1:8" x14ac:dyDescent="0.2">
      <c r="A8" s="23" t="s">
        <v>9</v>
      </c>
      <c r="B8" s="24" t="s">
        <v>11</v>
      </c>
      <c r="C8" s="24">
        <v>307.04000000000002</v>
      </c>
    </row>
    <row r="9" spans="1:8" x14ac:dyDescent="0.2">
      <c r="A9" s="23" t="s">
        <v>9</v>
      </c>
      <c r="B9" s="24" t="s">
        <v>11</v>
      </c>
      <c r="C9" s="24">
        <v>297.81</v>
      </c>
    </row>
    <row r="10" spans="1:8" x14ac:dyDescent="0.2">
      <c r="A10" s="23" t="s">
        <v>9</v>
      </c>
      <c r="B10" s="24" t="s">
        <v>11</v>
      </c>
      <c r="C10" s="24">
        <v>297.81</v>
      </c>
    </row>
    <row r="11" spans="1:8" x14ac:dyDescent="0.2">
      <c r="A11" s="23" t="s">
        <v>9</v>
      </c>
      <c r="B11" s="24" t="s">
        <v>11</v>
      </c>
      <c r="C11" s="24">
        <v>297.82</v>
      </c>
    </row>
    <row r="12" spans="1:8" x14ac:dyDescent="0.2">
      <c r="A12" s="23" t="s">
        <v>9</v>
      </c>
      <c r="B12" s="24" t="s">
        <v>11</v>
      </c>
      <c r="C12" s="24">
        <v>297.82</v>
      </c>
    </row>
    <row r="13" spans="1:8" x14ac:dyDescent="0.2">
      <c r="A13" s="23" t="s">
        <v>9</v>
      </c>
      <c r="B13" s="24" t="s">
        <v>11</v>
      </c>
      <c r="C13" s="24">
        <v>297.82</v>
      </c>
    </row>
    <row r="14" spans="1:8" x14ac:dyDescent="0.2">
      <c r="A14" s="23" t="s">
        <v>9</v>
      </c>
      <c r="B14" s="24" t="s">
        <v>11</v>
      </c>
      <c r="C14" s="24">
        <v>297.82</v>
      </c>
    </row>
    <row r="15" spans="1:8" x14ac:dyDescent="0.2">
      <c r="A15" s="23" t="s">
        <v>9</v>
      </c>
      <c r="B15" s="24" t="s">
        <v>11</v>
      </c>
      <c r="C15" s="24">
        <v>297.82</v>
      </c>
    </row>
    <row r="16" spans="1:8" ht="25.5" x14ac:dyDescent="0.2">
      <c r="A16" s="23" t="s">
        <v>9</v>
      </c>
      <c r="B16" s="24" t="s">
        <v>63</v>
      </c>
      <c r="C16" s="24">
        <v>1846.9</v>
      </c>
    </row>
    <row r="17" spans="1:3" ht="25.5" x14ac:dyDescent="0.2">
      <c r="A17" s="23" t="s">
        <v>9</v>
      </c>
      <c r="B17" s="24" t="s">
        <v>63</v>
      </c>
      <c r="C17" s="24">
        <v>1846.9</v>
      </c>
    </row>
    <row r="18" spans="1:3" ht="25.5" x14ac:dyDescent="0.2">
      <c r="A18" s="23" t="s">
        <v>9</v>
      </c>
      <c r="B18" s="24" t="s">
        <v>63</v>
      </c>
      <c r="C18" s="24">
        <v>1846.9</v>
      </c>
    </row>
    <row r="19" spans="1:3" ht="25.5" x14ac:dyDescent="0.2">
      <c r="A19" s="23" t="s">
        <v>9</v>
      </c>
      <c r="B19" s="24" t="s">
        <v>63</v>
      </c>
      <c r="C19" s="24">
        <v>1846.9</v>
      </c>
    </row>
    <row r="20" spans="1:3" ht="25.5" x14ac:dyDescent="0.2">
      <c r="A20" s="23" t="s">
        <v>9</v>
      </c>
      <c r="B20" s="24" t="s">
        <v>63</v>
      </c>
      <c r="C20" s="24">
        <v>1846.9</v>
      </c>
    </row>
    <row r="21" spans="1:3" ht="25.5" x14ac:dyDescent="0.2">
      <c r="A21" s="23" t="s">
        <v>9</v>
      </c>
      <c r="B21" s="24" t="s">
        <v>63</v>
      </c>
      <c r="C21" s="24">
        <v>1846.9</v>
      </c>
    </row>
    <row r="22" spans="1:3" ht="15" customHeight="1" x14ac:dyDescent="0.2">
      <c r="A22" s="23" t="s">
        <v>9</v>
      </c>
      <c r="B22" s="24" t="s">
        <v>192</v>
      </c>
      <c r="C22" s="24">
        <v>2595</v>
      </c>
    </row>
    <row r="23" spans="1:3" ht="25.5" x14ac:dyDescent="0.2">
      <c r="A23" s="23" t="s">
        <v>9</v>
      </c>
      <c r="B23" s="24" t="s">
        <v>193</v>
      </c>
      <c r="C23" s="24">
        <v>12588</v>
      </c>
    </row>
    <row r="24" spans="1:3" ht="25.5" x14ac:dyDescent="0.2">
      <c r="A24" s="23" t="s">
        <v>9</v>
      </c>
      <c r="B24" s="24" t="s">
        <v>193</v>
      </c>
      <c r="C24" s="24">
        <v>12588</v>
      </c>
    </row>
    <row r="25" spans="1:3" ht="25.5" x14ac:dyDescent="0.2">
      <c r="A25" s="23" t="s">
        <v>9</v>
      </c>
      <c r="B25" s="24" t="s">
        <v>194</v>
      </c>
      <c r="C25" s="24">
        <v>12588</v>
      </c>
    </row>
    <row r="26" spans="1:3" x14ac:dyDescent="0.2">
      <c r="A26" s="23" t="s">
        <v>9</v>
      </c>
      <c r="B26" s="24" t="s">
        <v>195</v>
      </c>
      <c r="C26" s="24">
        <v>11310</v>
      </c>
    </row>
    <row r="27" spans="1:3" ht="18" customHeight="1" x14ac:dyDescent="0.2">
      <c r="A27" s="23" t="s">
        <v>9</v>
      </c>
      <c r="B27" s="24" t="s">
        <v>196</v>
      </c>
      <c r="C27" s="24">
        <v>14450</v>
      </c>
    </row>
    <row r="28" spans="1:3" ht="25.5" x14ac:dyDescent="0.2">
      <c r="A28" s="23" t="s">
        <v>9</v>
      </c>
      <c r="B28" s="24" t="s">
        <v>197</v>
      </c>
      <c r="C28" s="24">
        <v>1158.8399999999999</v>
      </c>
    </row>
    <row r="29" spans="1:3" ht="25.5" x14ac:dyDescent="0.2">
      <c r="A29" s="23" t="s">
        <v>9</v>
      </c>
      <c r="B29" s="24" t="s">
        <v>197</v>
      </c>
      <c r="C29" s="24">
        <v>1158.8399999999999</v>
      </c>
    </row>
    <row r="30" spans="1:3" ht="25.5" x14ac:dyDescent="0.2">
      <c r="A30" s="23" t="s">
        <v>9</v>
      </c>
      <c r="B30" s="24" t="s">
        <v>197</v>
      </c>
      <c r="C30" s="24">
        <v>1158.8399999999999</v>
      </c>
    </row>
    <row r="31" spans="1:3" ht="25.5" x14ac:dyDescent="0.2">
      <c r="A31" s="23" t="s">
        <v>9</v>
      </c>
      <c r="B31" s="24" t="s">
        <v>197</v>
      </c>
      <c r="C31" s="24">
        <v>1158.8399999999999</v>
      </c>
    </row>
    <row r="32" spans="1:3" ht="25.5" x14ac:dyDescent="0.2">
      <c r="A32" s="23" t="s">
        <v>9</v>
      </c>
      <c r="B32" s="24" t="s">
        <v>197</v>
      </c>
      <c r="C32" s="24">
        <v>1158.8399999999999</v>
      </c>
    </row>
    <row r="33" spans="1:3" ht="25.5" x14ac:dyDescent="0.2">
      <c r="A33" s="23" t="s">
        <v>9</v>
      </c>
      <c r="B33" s="24" t="s">
        <v>197</v>
      </c>
      <c r="C33" s="24">
        <v>1158.8399999999999</v>
      </c>
    </row>
    <row r="34" spans="1:3" ht="25.5" x14ac:dyDescent="0.2">
      <c r="A34" s="23" t="s">
        <v>9</v>
      </c>
      <c r="B34" s="24" t="s">
        <v>197</v>
      </c>
      <c r="C34" s="24">
        <v>1158.8399999999999</v>
      </c>
    </row>
    <row r="35" spans="1:3" ht="25.5" x14ac:dyDescent="0.2">
      <c r="A35" s="23" t="s">
        <v>9</v>
      </c>
      <c r="B35" s="24" t="s">
        <v>197</v>
      </c>
      <c r="C35" s="24">
        <v>1158.8399999999999</v>
      </c>
    </row>
    <row r="36" spans="1:3" ht="25.5" x14ac:dyDescent="0.2">
      <c r="A36" s="23" t="s">
        <v>9</v>
      </c>
      <c r="B36" s="24" t="s">
        <v>197</v>
      </c>
      <c r="C36" s="24">
        <v>1158.8399999999999</v>
      </c>
    </row>
    <row r="37" spans="1:3" ht="25.5" x14ac:dyDescent="0.2">
      <c r="A37" s="23" t="s">
        <v>9</v>
      </c>
      <c r="B37" s="24" t="s">
        <v>197</v>
      </c>
      <c r="C37" s="24">
        <v>1158.8399999999999</v>
      </c>
    </row>
    <row r="38" spans="1:3" x14ac:dyDescent="0.2">
      <c r="A38" s="23" t="s">
        <v>9</v>
      </c>
      <c r="B38" s="24" t="s">
        <v>198</v>
      </c>
      <c r="C38" s="24">
        <v>4872</v>
      </c>
    </row>
    <row r="39" spans="1:3" ht="25.5" x14ac:dyDescent="0.2">
      <c r="A39" s="23" t="s">
        <v>9</v>
      </c>
      <c r="B39" s="24" t="s">
        <v>199</v>
      </c>
      <c r="C39" s="24">
        <v>4582</v>
      </c>
    </row>
    <row r="40" spans="1:3" ht="30.75" customHeight="1" x14ac:dyDescent="0.2">
      <c r="A40" s="23" t="s">
        <v>9</v>
      </c>
      <c r="B40" s="24" t="s">
        <v>200</v>
      </c>
      <c r="C40" s="24">
        <v>1751.6</v>
      </c>
    </row>
    <row r="41" spans="1:3" ht="30.75" customHeight="1" x14ac:dyDescent="0.2">
      <c r="A41" s="23" t="s">
        <v>9</v>
      </c>
      <c r="B41" s="24" t="s">
        <v>200</v>
      </c>
      <c r="C41" s="24">
        <v>1751.6</v>
      </c>
    </row>
    <row r="42" spans="1:3" ht="31.5" customHeight="1" x14ac:dyDescent="0.2">
      <c r="A42" s="23" t="s">
        <v>9</v>
      </c>
      <c r="B42" s="24" t="s">
        <v>200</v>
      </c>
      <c r="C42" s="24">
        <v>1751.6</v>
      </c>
    </row>
    <row r="43" spans="1:3" ht="32.25" customHeight="1" x14ac:dyDescent="0.2">
      <c r="A43" s="23" t="s">
        <v>9</v>
      </c>
      <c r="B43" s="24" t="s">
        <v>200</v>
      </c>
      <c r="C43" s="24">
        <v>1751.6</v>
      </c>
    </row>
    <row r="44" spans="1:3" x14ac:dyDescent="0.2">
      <c r="A44" s="26"/>
      <c r="B44" s="29" t="s">
        <v>540</v>
      </c>
      <c r="C44" s="24">
        <f>SUM(C7:C43)</f>
        <v>107947.99999999999</v>
      </c>
    </row>
    <row r="45" spans="1:3" ht="13.5" thickBot="1" x14ac:dyDescent="0.25">
      <c r="A45" s="16"/>
      <c r="B45" s="17"/>
      <c r="C45" s="17"/>
    </row>
    <row r="46" spans="1:3" x14ac:dyDescent="0.2">
      <c r="A46" s="18"/>
      <c r="B46" s="18"/>
      <c r="C46" s="18"/>
    </row>
    <row r="49" spans="2:3" x14ac:dyDescent="0.2">
      <c r="B49" s="19"/>
      <c r="C49" s="19"/>
    </row>
    <row r="50" spans="2:3" x14ac:dyDescent="0.2">
      <c r="B50" s="19"/>
      <c r="C50" s="19"/>
    </row>
    <row r="51" spans="2:3" x14ac:dyDescent="0.2">
      <c r="B51" s="19"/>
      <c r="C51" s="19"/>
    </row>
    <row r="53" spans="2:3" x14ac:dyDescent="0.2">
      <c r="B53" s="20"/>
    </row>
    <row r="54" spans="2:3" ht="12.75" customHeight="1" x14ac:dyDescent="0.2">
      <c r="B54" s="21"/>
      <c r="C54" s="21"/>
    </row>
    <row r="55" spans="2:3" ht="12.75" customHeight="1" x14ac:dyDescent="0.2">
      <c r="B55" s="21"/>
      <c r="C55" s="21"/>
    </row>
    <row r="66" s="22" customFormat="1" ht="11.25" x14ac:dyDescent="0.25"/>
  </sheetData>
  <pageMargins left="0.7" right="0.7" top="0.75" bottom="0.75" header="0.3" footer="0.3"/>
  <pageSetup scale="6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58"/>
  <sheetViews>
    <sheetView workbookViewId="0">
      <selection activeCell="F34" sqref="F34"/>
    </sheetView>
  </sheetViews>
  <sheetFormatPr baseColWidth="10" defaultRowHeight="12.75" x14ac:dyDescent="0.2"/>
  <cols>
    <col min="1" max="1" width="34.7109375" style="4" customWidth="1"/>
    <col min="2" max="2" width="72.28515625" style="4" customWidth="1"/>
    <col min="3" max="3" width="37.5703125" style="4" customWidth="1"/>
    <col min="4" max="4" width="9.7109375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3" t="s">
        <v>9</v>
      </c>
      <c r="B7" s="24" t="s">
        <v>39</v>
      </c>
      <c r="C7" s="24">
        <v>1189.8399999999999</v>
      </c>
    </row>
    <row r="8" spans="1:8" x14ac:dyDescent="0.2">
      <c r="A8" s="23" t="s">
        <v>9</v>
      </c>
      <c r="B8" s="24" t="s">
        <v>39</v>
      </c>
      <c r="C8" s="24">
        <v>1189.8399999999999</v>
      </c>
    </row>
    <row r="9" spans="1:8" ht="25.5" x14ac:dyDescent="0.2">
      <c r="A9" s="23" t="s">
        <v>9</v>
      </c>
      <c r="B9" s="24" t="s">
        <v>201</v>
      </c>
      <c r="C9" s="24">
        <v>17469.759999999998</v>
      </c>
    </row>
    <row r="10" spans="1:8" x14ac:dyDescent="0.2">
      <c r="A10" s="23" t="s">
        <v>9</v>
      </c>
      <c r="B10" s="24" t="s">
        <v>202</v>
      </c>
      <c r="C10" s="24">
        <v>17469.759999999998</v>
      </c>
    </row>
    <row r="11" spans="1:8" x14ac:dyDescent="0.2">
      <c r="A11" s="23" t="s">
        <v>9</v>
      </c>
      <c r="B11" s="24" t="s">
        <v>203</v>
      </c>
      <c r="C11" s="24">
        <f>14800</f>
        <v>14800</v>
      </c>
    </row>
    <row r="12" spans="1:8" x14ac:dyDescent="0.2">
      <c r="A12" s="23" t="s">
        <v>9</v>
      </c>
      <c r="B12" s="24" t="s">
        <v>204</v>
      </c>
      <c r="C12" s="24">
        <f>14800</f>
        <v>14800</v>
      </c>
    </row>
    <row r="13" spans="1:8" x14ac:dyDescent="0.2">
      <c r="A13" s="23" t="s">
        <v>9</v>
      </c>
      <c r="B13" s="24" t="s">
        <v>203</v>
      </c>
      <c r="C13" s="24">
        <f>14800</f>
        <v>14800</v>
      </c>
    </row>
    <row r="14" spans="1:8" x14ac:dyDescent="0.2">
      <c r="A14" s="23" t="s">
        <v>9</v>
      </c>
      <c r="B14" s="24" t="s">
        <v>203</v>
      </c>
      <c r="C14" s="24">
        <v>14800</v>
      </c>
    </row>
    <row r="15" spans="1:8" x14ac:dyDescent="0.2">
      <c r="A15" s="23" t="s">
        <v>9</v>
      </c>
      <c r="B15" s="24" t="s">
        <v>203</v>
      </c>
      <c r="C15" s="24">
        <f>14800</f>
        <v>14800</v>
      </c>
    </row>
    <row r="16" spans="1:8" x14ac:dyDescent="0.2">
      <c r="A16" s="23" t="s">
        <v>9</v>
      </c>
      <c r="B16" s="24" t="s">
        <v>203</v>
      </c>
      <c r="C16" s="24"/>
    </row>
    <row r="17" spans="1:3" x14ac:dyDescent="0.2">
      <c r="A17" s="23" t="s">
        <v>9</v>
      </c>
      <c r="B17" s="24" t="s">
        <v>203</v>
      </c>
      <c r="C17" s="24">
        <f>14800</f>
        <v>14800</v>
      </c>
    </row>
    <row r="18" spans="1:3" x14ac:dyDescent="0.2">
      <c r="A18" s="23" t="s">
        <v>9</v>
      </c>
      <c r="B18" s="24" t="s">
        <v>205</v>
      </c>
      <c r="C18" s="24">
        <v>14800</v>
      </c>
    </row>
    <row r="19" spans="1:3" x14ac:dyDescent="0.2">
      <c r="A19" s="23" t="s">
        <v>9</v>
      </c>
      <c r="B19" s="24" t="s">
        <v>203</v>
      </c>
      <c r="C19" s="24">
        <f>14800</f>
        <v>14800</v>
      </c>
    </row>
    <row r="20" spans="1:3" x14ac:dyDescent="0.2">
      <c r="A20" s="23" t="s">
        <v>9</v>
      </c>
      <c r="B20" s="24" t="s">
        <v>203</v>
      </c>
      <c r="C20" s="24">
        <f>14800</f>
        <v>14800</v>
      </c>
    </row>
    <row r="21" spans="1:3" x14ac:dyDescent="0.2">
      <c r="A21" s="23" t="s">
        <v>9</v>
      </c>
      <c r="B21" s="24" t="s">
        <v>203</v>
      </c>
      <c r="C21" s="24">
        <f>14800</f>
        <v>14800</v>
      </c>
    </row>
    <row r="22" spans="1:3" x14ac:dyDescent="0.2">
      <c r="A22" s="23" t="s">
        <v>9</v>
      </c>
      <c r="B22" s="24" t="s">
        <v>203</v>
      </c>
      <c r="C22" s="24">
        <f>14800</f>
        <v>14800</v>
      </c>
    </row>
    <row r="23" spans="1:3" x14ac:dyDescent="0.2">
      <c r="A23" s="23" t="s">
        <v>9</v>
      </c>
      <c r="B23" s="24" t="s">
        <v>203</v>
      </c>
      <c r="C23" s="24">
        <f>14800</f>
        <v>14800</v>
      </c>
    </row>
    <row r="24" spans="1:3" x14ac:dyDescent="0.2">
      <c r="A24" s="23" t="s">
        <v>9</v>
      </c>
      <c r="B24" s="24" t="s">
        <v>203</v>
      </c>
      <c r="C24" s="24">
        <f>14800</f>
        <v>14800</v>
      </c>
    </row>
    <row r="25" spans="1:3" x14ac:dyDescent="0.2">
      <c r="A25" s="23" t="s">
        <v>9</v>
      </c>
      <c r="B25" s="24" t="s">
        <v>203</v>
      </c>
      <c r="C25" s="24">
        <f>14800</f>
        <v>14800</v>
      </c>
    </row>
    <row r="26" spans="1:3" x14ac:dyDescent="0.2">
      <c r="A26" s="23" t="s">
        <v>9</v>
      </c>
      <c r="B26" s="24" t="s">
        <v>206</v>
      </c>
      <c r="C26" s="24">
        <f>14800</f>
        <v>14800</v>
      </c>
    </row>
    <row r="27" spans="1:3" x14ac:dyDescent="0.2">
      <c r="A27" s="23" t="s">
        <v>9</v>
      </c>
      <c r="B27" s="24" t="s">
        <v>203</v>
      </c>
      <c r="C27" s="24">
        <f>14800</f>
        <v>14800</v>
      </c>
    </row>
    <row r="28" spans="1:3" x14ac:dyDescent="0.2">
      <c r="A28" s="23" t="s">
        <v>9</v>
      </c>
      <c r="B28" s="24" t="s">
        <v>203</v>
      </c>
      <c r="C28" s="24">
        <f>14800</f>
        <v>14800</v>
      </c>
    </row>
    <row r="29" spans="1:3" x14ac:dyDescent="0.2">
      <c r="A29" s="23" t="s">
        <v>9</v>
      </c>
      <c r="B29" s="24" t="s">
        <v>203</v>
      </c>
      <c r="C29" s="24">
        <f>14800</f>
        <v>14800</v>
      </c>
    </row>
    <row r="30" spans="1:3" x14ac:dyDescent="0.2">
      <c r="A30" s="23" t="s">
        <v>9</v>
      </c>
      <c r="B30" s="24" t="s">
        <v>207</v>
      </c>
      <c r="C30" s="24">
        <v>14800</v>
      </c>
    </row>
    <row r="31" spans="1:3" x14ac:dyDescent="0.2">
      <c r="A31" s="23" t="s">
        <v>9</v>
      </c>
      <c r="B31" s="24" t="s">
        <v>208</v>
      </c>
      <c r="C31" s="24">
        <v>6521.73</v>
      </c>
    </row>
    <row r="32" spans="1:3" x14ac:dyDescent="0.2">
      <c r="A32" s="23" t="s">
        <v>9</v>
      </c>
      <c r="B32" s="24" t="s">
        <v>209</v>
      </c>
      <c r="C32" s="24">
        <v>24173</v>
      </c>
    </row>
    <row r="33" spans="1:3" x14ac:dyDescent="0.2">
      <c r="A33" s="23" t="s">
        <v>9</v>
      </c>
      <c r="B33" s="24" t="s">
        <v>203</v>
      </c>
      <c r="C33" s="24">
        <v>17190.599999999999</v>
      </c>
    </row>
    <row r="34" spans="1:3" ht="38.25" x14ac:dyDescent="0.2">
      <c r="A34" s="23" t="s">
        <v>9</v>
      </c>
      <c r="B34" s="24" t="s">
        <v>210</v>
      </c>
      <c r="C34" s="24">
        <v>17300.23</v>
      </c>
    </row>
    <row r="35" spans="1:3" ht="38.25" x14ac:dyDescent="0.2">
      <c r="A35" s="23" t="s">
        <v>9</v>
      </c>
      <c r="B35" s="24" t="s">
        <v>210</v>
      </c>
      <c r="C35" s="24">
        <v>17300.23</v>
      </c>
    </row>
    <row r="36" spans="1:3" ht="38.25" x14ac:dyDescent="0.2">
      <c r="A36" s="23" t="s">
        <v>9</v>
      </c>
      <c r="B36" s="24" t="s">
        <v>211</v>
      </c>
      <c r="C36" s="24">
        <v>17300.23</v>
      </c>
    </row>
    <row r="37" spans="1:3" ht="38.25" x14ac:dyDescent="0.2">
      <c r="A37" s="23" t="s">
        <v>9</v>
      </c>
      <c r="B37" s="24" t="s">
        <v>211</v>
      </c>
      <c r="C37" s="24">
        <v>17300.23</v>
      </c>
    </row>
    <row r="38" spans="1:3" ht="38.25" x14ac:dyDescent="0.2">
      <c r="A38" s="23" t="s">
        <v>9</v>
      </c>
      <c r="B38" s="24" t="s">
        <v>210</v>
      </c>
      <c r="C38" s="24">
        <v>17300.23</v>
      </c>
    </row>
    <row r="39" spans="1:3" x14ac:dyDescent="0.2">
      <c r="A39" s="23" t="s">
        <v>9</v>
      </c>
      <c r="B39" s="24" t="s">
        <v>212</v>
      </c>
      <c r="C39" s="24">
        <v>17300.23</v>
      </c>
    </row>
    <row r="40" spans="1:3" ht="38.25" x14ac:dyDescent="0.2">
      <c r="A40" s="23" t="s">
        <v>9</v>
      </c>
      <c r="B40" s="24" t="s">
        <v>210</v>
      </c>
      <c r="C40" s="24">
        <v>17300.23</v>
      </c>
    </row>
    <row r="41" spans="1:3" x14ac:dyDescent="0.2">
      <c r="A41" s="23" t="s">
        <v>9</v>
      </c>
      <c r="B41" s="24" t="s">
        <v>213</v>
      </c>
      <c r="C41" s="24">
        <v>13537</v>
      </c>
    </row>
    <row r="42" spans="1:3" x14ac:dyDescent="0.2">
      <c r="A42" s="23" t="s">
        <v>9</v>
      </c>
      <c r="B42" s="24" t="s">
        <v>214</v>
      </c>
      <c r="C42" s="24">
        <v>598.48</v>
      </c>
    </row>
    <row r="43" spans="1:3" x14ac:dyDescent="0.2">
      <c r="A43" s="23" t="s">
        <v>9</v>
      </c>
      <c r="B43" s="24" t="s">
        <v>215</v>
      </c>
      <c r="C43" s="24">
        <v>13537</v>
      </c>
    </row>
    <row r="44" spans="1:3" x14ac:dyDescent="0.2">
      <c r="A44" s="23" t="s">
        <v>9</v>
      </c>
      <c r="B44" s="24" t="s">
        <v>216</v>
      </c>
      <c r="C44" s="24">
        <v>13537</v>
      </c>
    </row>
    <row r="45" spans="1:3" x14ac:dyDescent="0.2">
      <c r="A45" s="23" t="s">
        <v>9</v>
      </c>
      <c r="B45" s="24" t="s">
        <v>217</v>
      </c>
      <c r="C45" s="24">
        <v>13537</v>
      </c>
    </row>
    <row r="46" spans="1:3" x14ac:dyDescent="0.2">
      <c r="A46" s="23" t="s">
        <v>9</v>
      </c>
      <c r="B46" s="24" t="s">
        <v>215</v>
      </c>
      <c r="C46" s="24">
        <v>13537</v>
      </c>
    </row>
    <row r="47" spans="1:3" x14ac:dyDescent="0.2">
      <c r="A47" s="23" t="s">
        <v>9</v>
      </c>
      <c r="B47" s="24" t="s">
        <v>217</v>
      </c>
      <c r="C47" s="24">
        <v>13537</v>
      </c>
    </row>
    <row r="48" spans="1:3" x14ac:dyDescent="0.2">
      <c r="A48" s="23" t="s">
        <v>9</v>
      </c>
      <c r="B48" s="24" t="s">
        <v>218</v>
      </c>
      <c r="C48" s="24">
        <v>13537</v>
      </c>
    </row>
    <row r="49" spans="1:3" x14ac:dyDescent="0.2">
      <c r="A49" s="23" t="s">
        <v>9</v>
      </c>
      <c r="B49" s="24" t="s">
        <v>219</v>
      </c>
      <c r="C49" s="24">
        <v>13537</v>
      </c>
    </row>
    <row r="50" spans="1:3" x14ac:dyDescent="0.2">
      <c r="A50" s="23" t="s">
        <v>9</v>
      </c>
      <c r="B50" s="24" t="s">
        <v>219</v>
      </c>
      <c r="C50" s="24">
        <v>13537</v>
      </c>
    </row>
    <row r="51" spans="1:3" x14ac:dyDescent="0.2">
      <c r="A51" s="23" t="s">
        <v>9</v>
      </c>
      <c r="B51" s="24" t="s">
        <v>215</v>
      </c>
      <c r="C51" s="24">
        <v>13537</v>
      </c>
    </row>
    <row r="52" spans="1:3" x14ac:dyDescent="0.2">
      <c r="A52" s="23" t="s">
        <v>9</v>
      </c>
      <c r="B52" s="24" t="s">
        <v>215</v>
      </c>
      <c r="C52" s="24">
        <v>13537</v>
      </c>
    </row>
    <row r="53" spans="1:3" x14ac:dyDescent="0.2">
      <c r="A53" s="23" t="s">
        <v>9</v>
      </c>
      <c r="B53" s="24" t="s">
        <v>215</v>
      </c>
      <c r="C53" s="24">
        <v>13537</v>
      </c>
    </row>
    <row r="54" spans="1:3" x14ac:dyDescent="0.2">
      <c r="A54" s="23" t="s">
        <v>9</v>
      </c>
      <c r="B54" s="24" t="s">
        <v>215</v>
      </c>
      <c r="C54" s="24">
        <v>13537</v>
      </c>
    </row>
    <row r="55" spans="1:3" x14ac:dyDescent="0.2">
      <c r="A55" s="23" t="s">
        <v>9</v>
      </c>
      <c r="B55" s="24" t="s">
        <v>215</v>
      </c>
      <c r="C55" s="24">
        <v>13537</v>
      </c>
    </row>
    <row r="56" spans="1:3" x14ac:dyDescent="0.2">
      <c r="A56" s="23" t="s">
        <v>9</v>
      </c>
      <c r="B56" s="24" t="s">
        <v>220</v>
      </c>
      <c r="C56" s="24">
        <v>13537</v>
      </c>
    </row>
    <row r="57" spans="1:3" x14ac:dyDescent="0.2">
      <c r="A57" s="23" t="s">
        <v>9</v>
      </c>
      <c r="B57" s="24" t="s">
        <v>221</v>
      </c>
      <c r="C57" s="24">
        <v>13537</v>
      </c>
    </row>
    <row r="58" spans="1:3" x14ac:dyDescent="0.2">
      <c r="A58" s="23" t="s">
        <v>9</v>
      </c>
      <c r="B58" s="24" t="s">
        <v>205</v>
      </c>
      <c r="C58" s="24">
        <v>13537</v>
      </c>
    </row>
    <row r="59" spans="1:3" x14ac:dyDescent="0.2">
      <c r="A59" s="23" t="s">
        <v>9</v>
      </c>
      <c r="B59" s="24" t="s">
        <v>222</v>
      </c>
      <c r="C59" s="24">
        <v>13537</v>
      </c>
    </row>
    <row r="60" spans="1:3" x14ac:dyDescent="0.2">
      <c r="A60" s="23" t="s">
        <v>9</v>
      </c>
      <c r="B60" s="24" t="s">
        <v>223</v>
      </c>
      <c r="C60" s="24">
        <v>16674.72</v>
      </c>
    </row>
    <row r="61" spans="1:3" x14ac:dyDescent="0.2">
      <c r="A61" s="23" t="s">
        <v>9</v>
      </c>
      <c r="B61" s="24" t="s">
        <v>220</v>
      </c>
      <c r="C61" s="24">
        <v>16674.72</v>
      </c>
    </row>
    <row r="62" spans="1:3" x14ac:dyDescent="0.2">
      <c r="A62" s="23" t="s">
        <v>9</v>
      </c>
      <c r="B62" s="24" t="s">
        <v>220</v>
      </c>
      <c r="C62" s="24">
        <v>12239.43</v>
      </c>
    </row>
    <row r="63" spans="1:3" x14ac:dyDescent="0.2">
      <c r="A63" s="23" t="s">
        <v>9</v>
      </c>
      <c r="B63" s="24" t="s">
        <v>220</v>
      </c>
      <c r="C63" s="24">
        <v>12752.5</v>
      </c>
    </row>
    <row r="64" spans="1:3" x14ac:dyDescent="0.2">
      <c r="A64" s="23" t="s">
        <v>9</v>
      </c>
      <c r="B64" s="24" t="s">
        <v>220</v>
      </c>
      <c r="C64" s="24">
        <v>12752.5</v>
      </c>
    </row>
    <row r="65" spans="1:3" x14ac:dyDescent="0.2">
      <c r="A65" s="23" t="s">
        <v>9</v>
      </c>
      <c r="B65" s="24" t="s">
        <v>224</v>
      </c>
      <c r="C65" s="24">
        <v>12752.5</v>
      </c>
    </row>
    <row r="66" spans="1:3" x14ac:dyDescent="0.2">
      <c r="A66" s="23" t="s">
        <v>9</v>
      </c>
      <c r="B66" s="24" t="s">
        <v>220</v>
      </c>
      <c r="C66" s="24">
        <v>12752.5</v>
      </c>
    </row>
    <row r="67" spans="1:3" x14ac:dyDescent="0.2">
      <c r="A67" s="23" t="s">
        <v>9</v>
      </c>
      <c r="B67" s="24" t="s">
        <v>225</v>
      </c>
      <c r="C67" s="24">
        <v>12752.5</v>
      </c>
    </row>
    <row r="68" spans="1:3" x14ac:dyDescent="0.2">
      <c r="A68" s="23" t="s">
        <v>9</v>
      </c>
      <c r="B68" s="24" t="s">
        <v>220</v>
      </c>
      <c r="C68" s="24">
        <v>12752.5</v>
      </c>
    </row>
    <row r="69" spans="1:3" x14ac:dyDescent="0.2">
      <c r="A69" s="23" t="s">
        <v>9</v>
      </c>
      <c r="B69" s="24" t="s">
        <v>224</v>
      </c>
      <c r="C69" s="24">
        <v>12752.5</v>
      </c>
    </row>
    <row r="70" spans="1:3" x14ac:dyDescent="0.2">
      <c r="A70" s="23" t="s">
        <v>9</v>
      </c>
      <c r="B70" s="24" t="s">
        <v>224</v>
      </c>
      <c r="C70" s="24">
        <v>12752.5</v>
      </c>
    </row>
    <row r="71" spans="1:3" x14ac:dyDescent="0.2">
      <c r="A71" s="23" t="s">
        <v>9</v>
      </c>
      <c r="B71" s="24" t="s">
        <v>224</v>
      </c>
      <c r="C71" s="24">
        <v>12752.5</v>
      </c>
    </row>
    <row r="72" spans="1:3" x14ac:dyDescent="0.2">
      <c r="A72" s="23" t="s">
        <v>9</v>
      </c>
      <c r="B72" s="24" t="s">
        <v>224</v>
      </c>
      <c r="C72" s="24">
        <v>12752.5</v>
      </c>
    </row>
    <row r="73" spans="1:3" x14ac:dyDescent="0.2">
      <c r="A73" s="23" t="s">
        <v>9</v>
      </c>
      <c r="B73" s="24" t="s">
        <v>224</v>
      </c>
      <c r="C73" s="24">
        <v>12752.5</v>
      </c>
    </row>
    <row r="74" spans="1:3" x14ac:dyDescent="0.2">
      <c r="A74" s="23" t="s">
        <v>9</v>
      </c>
      <c r="B74" s="24" t="s">
        <v>224</v>
      </c>
      <c r="C74" s="24">
        <v>12752.5</v>
      </c>
    </row>
    <row r="75" spans="1:3" x14ac:dyDescent="0.2">
      <c r="A75" s="23" t="s">
        <v>9</v>
      </c>
      <c r="B75" s="24" t="s">
        <v>224</v>
      </c>
      <c r="C75" s="24">
        <v>12752.5</v>
      </c>
    </row>
    <row r="76" spans="1:3" x14ac:dyDescent="0.2">
      <c r="A76" s="23" t="s">
        <v>9</v>
      </c>
      <c r="B76" s="24" t="s">
        <v>224</v>
      </c>
      <c r="C76" s="24">
        <v>12752.5</v>
      </c>
    </row>
    <row r="77" spans="1:3" x14ac:dyDescent="0.2">
      <c r="A77" s="23" t="s">
        <v>9</v>
      </c>
      <c r="B77" s="24" t="s">
        <v>224</v>
      </c>
      <c r="C77" s="24">
        <v>12752.5</v>
      </c>
    </row>
    <row r="78" spans="1:3" x14ac:dyDescent="0.2">
      <c r="A78" s="23" t="s">
        <v>9</v>
      </c>
      <c r="B78" s="24" t="s">
        <v>224</v>
      </c>
      <c r="C78" s="24">
        <v>12752.5</v>
      </c>
    </row>
    <row r="79" spans="1:3" x14ac:dyDescent="0.2">
      <c r="A79" s="23" t="s">
        <v>9</v>
      </c>
      <c r="B79" s="24" t="s">
        <v>224</v>
      </c>
      <c r="C79" s="24">
        <v>12752.5</v>
      </c>
    </row>
    <row r="80" spans="1:3" x14ac:dyDescent="0.2">
      <c r="A80" s="23" t="s">
        <v>9</v>
      </c>
      <c r="B80" s="24" t="s">
        <v>224</v>
      </c>
      <c r="C80" s="24">
        <v>12752.5</v>
      </c>
    </row>
    <row r="81" spans="1:3" x14ac:dyDescent="0.2">
      <c r="A81" s="23" t="s">
        <v>9</v>
      </c>
      <c r="B81" s="24" t="s">
        <v>224</v>
      </c>
      <c r="C81" s="24">
        <v>12752.5</v>
      </c>
    </row>
    <row r="82" spans="1:3" x14ac:dyDescent="0.2">
      <c r="A82" s="23" t="s">
        <v>9</v>
      </c>
      <c r="B82" s="24" t="s">
        <v>224</v>
      </c>
      <c r="C82" s="24">
        <v>12752.5</v>
      </c>
    </row>
    <row r="83" spans="1:3" x14ac:dyDescent="0.2">
      <c r="A83" s="23" t="s">
        <v>9</v>
      </c>
      <c r="B83" s="24" t="s">
        <v>224</v>
      </c>
      <c r="C83" s="24">
        <v>12752.5</v>
      </c>
    </row>
    <row r="84" spans="1:3" x14ac:dyDescent="0.2">
      <c r="A84" s="23" t="s">
        <v>9</v>
      </c>
      <c r="B84" s="24" t="s">
        <v>224</v>
      </c>
      <c r="C84" s="24">
        <v>12752.5</v>
      </c>
    </row>
    <row r="85" spans="1:3" x14ac:dyDescent="0.2">
      <c r="A85" s="23" t="s">
        <v>9</v>
      </c>
      <c r="B85" s="24" t="s">
        <v>224</v>
      </c>
      <c r="C85" s="24">
        <v>12752.5</v>
      </c>
    </row>
    <row r="86" spans="1:3" x14ac:dyDescent="0.2">
      <c r="A86" s="23" t="s">
        <v>9</v>
      </c>
      <c r="B86" s="24" t="s">
        <v>224</v>
      </c>
      <c r="C86" s="24">
        <v>12752.5</v>
      </c>
    </row>
    <row r="87" spans="1:3" x14ac:dyDescent="0.2">
      <c r="A87" s="23" t="s">
        <v>9</v>
      </c>
      <c r="B87" s="24" t="s">
        <v>224</v>
      </c>
      <c r="C87" s="24">
        <v>12752.5</v>
      </c>
    </row>
    <row r="88" spans="1:3" x14ac:dyDescent="0.2">
      <c r="A88" s="23" t="s">
        <v>9</v>
      </c>
      <c r="B88" s="24" t="s">
        <v>220</v>
      </c>
      <c r="C88" s="24">
        <v>12752.5</v>
      </c>
    </row>
    <row r="89" spans="1:3" x14ac:dyDescent="0.2">
      <c r="A89" s="23" t="s">
        <v>9</v>
      </c>
      <c r="B89" s="24" t="s">
        <v>224</v>
      </c>
      <c r="C89" s="24">
        <v>12752.5</v>
      </c>
    </row>
    <row r="90" spans="1:3" x14ac:dyDescent="0.2">
      <c r="A90" s="23" t="s">
        <v>9</v>
      </c>
      <c r="B90" s="24" t="s">
        <v>224</v>
      </c>
      <c r="C90" s="24">
        <v>12752.5</v>
      </c>
    </row>
    <row r="91" spans="1:3" x14ac:dyDescent="0.2">
      <c r="A91" s="23" t="s">
        <v>9</v>
      </c>
      <c r="B91" s="24" t="s">
        <v>224</v>
      </c>
      <c r="C91" s="24">
        <v>12752.5</v>
      </c>
    </row>
    <row r="92" spans="1:3" x14ac:dyDescent="0.2">
      <c r="A92" s="23" t="s">
        <v>9</v>
      </c>
      <c r="B92" s="24" t="s">
        <v>224</v>
      </c>
      <c r="C92" s="24">
        <v>12752.5</v>
      </c>
    </row>
    <row r="93" spans="1:3" x14ac:dyDescent="0.2">
      <c r="A93" s="23" t="s">
        <v>9</v>
      </c>
      <c r="B93" s="24" t="s">
        <v>220</v>
      </c>
      <c r="C93" s="24">
        <v>13243</v>
      </c>
    </row>
    <row r="94" spans="1:3" x14ac:dyDescent="0.2">
      <c r="A94" s="23" t="s">
        <v>9</v>
      </c>
      <c r="B94" s="24" t="s">
        <v>220</v>
      </c>
      <c r="C94" s="24">
        <v>13243</v>
      </c>
    </row>
    <row r="95" spans="1:3" x14ac:dyDescent="0.2">
      <c r="A95" s="23" t="s">
        <v>9</v>
      </c>
      <c r="B95" s="24" t="s">
        <v>220</v>
      </c>
      <c r="C95" s="24">
        <v>13243</v>
      </c>
    </row>
    <row r="96" spans="1:3" ht="18" customHeight="1" x14ac:dyDescent="0.2">
      <c r="A96" s="23" t="s">
        <v>9</v>
      </c>
      <c r="B96" s="24" t="s">
        <v>222</v>
      </c>
      <c r="C96" s="24">
        <v>13243</v>
      </c>
    </row>
    <row r="97" spans="1:3" ht="17.25" customHeight="1" x14ac:dyDescent="0.2">
      <c r="A97" s="23" t="s">
        <v>9</v>
      </c>
      <c r="B97" s="24" t="s">
        <v>226</v>
      </c>
      <c r="C97" s="24">
        <v>13243</v>
      </c>
    </row>
    <row r="98" spans="1:3" x14ac:dyDescent="0.2">
      <c r="A98" s="23" t="s">
        <v>9</v>
      </c>
      <c r="B98" s="24" t="s">
        <v>220</v>
      </c>
      <c r="C98" s="24">
        <v>13243</v>
      </c>
    </row>
    <row r="99" spans="1:3" x14ac:dyDescent="0.2">
      <c r="A99" s="23" t="s">
        <v>9</v>
      </c>
      <c r="B99" s="24" t="s">
        <v>220</v>
      </c>
      <c r="C99" s="24">
        <v>13243</v>
      </c>
    </row>
    <row r="100" spans="1:3" x14ac:dyDescent="0.2">
      <c r="A100" s="23" t="s">
        <v>9</v>
      </c>
      <c r="B100" s="24" t="s">
        <v>220</v>
      </c>
      <c r="C100" s="24">
        <v>13243</v>
      </c>
    </row>
    <row r="101" spans="1:3" x14ac:dyDescent="0.2">
      <c r="A101" s="23" t="s">
        <v>9</v>
      </c>
      <c r="B101" s="24" t="s">
        <v>225</v>
      </c>
      <c r="C101" s="24">
        <v>13243</v>
      </c>
    </row>
    <row r="102" spans="1:3" x14ac:dyDescent="0.2">
      <c r="A102" s="23" t="s">
        <v>9</v>
      </c>
      <c r="B102" s="24" t="s">
        <v>225</v>
      </c>
      <c r="C102" s="24">
        <v>13243</v>
      </c>
    </row>
    <row r="103" spans="1:3" ht="15" x14ac:dyDescent="0.2">
      <c r="A103" s="23" t="s">
        <v>9</v>
      </c>
      <c r="B103" s="24" t="s">
        <v>227</v>
      </c>
      <c r="C103" s="24">
        <v>27000</v>
      </c>
    </row>
    <row r="104" spans="1:3" x14ac:dyDescent="0.2">
      <c r="A104" s="23" t="s">
        <v>9</v>
      </c>
      <c r="B104" s="24" t="s">
        <v>228</v>
      </c>
      <c r="C104" s="24">
        <v>6440</v>
      </c>
    </row>
    <row r="105" spans="1:3" x14ac:dyDescent="0.2">
      <c r="A105" s="23" t="s">
        <v>9</v>
      </c>
      <c r="B105" s="24" t="s">
        <v>229</v>
      </c>
      <c r="C105" s="24">
        <v>16664.05</v>
      </c>
    </row>
    <row r="106" spans="1:3" x14ac:dyDescent="0.2">
      <c r="A106" s="23" t="s">
        <v>9</v>
      </c>
      <c r="B106" s="24" t="s">
        <v>230</v>
      </c>
      <c r="C106" s="24">
        <v>16270</v>
      </c>
    </row>
    <row r="107" spans="1:3" x14ac:dyDescent="0.2">
      <c r="A107" s="23" t="s">
        <v>9</v>
      </c>
      <c r="B107" s="24" t="s">
        <v>231</v>
      </c>
      <c r="C107" s="24">
        <v>741</v>
      </c>
    </row>
    <row r="108" spans="1:3" x14ac:dyDescent="0.2">
      <c r="A108" s="23" t="s">
        <v>9</v>
      </c>
      <c r="B108" s="24" t="s">
        <v>220</v>
      </c>
      <c r="C108" s="24">
        <f t="shared" ref="C108:C135" si="0">12708.1*1.16</f>
        <v>14741.395999999999</v>
      </c>
    </row>
    <row r="109" spans="1:3" x14ac:dyDescent="0.2">
      <c r="A109" s="23" t="s">
        <v>9</v>
      </c>
      <c r="B109" s="24" t="s">
        <v>220</v>
      </c>
      <c r="C109" s="24">
        <f t="shared" si="0"/>
        <v>14741.395999999999</v>
      </c>
    </row>
    <row r="110" spans="1:3" x14ac:dyDescent="0.2">
      <c r="A110" s="23" t="s">
        <v>9</v>
      </c>
      <c r="B110" s="24" t="s">
        <v>220</v>
      </c>
      <c r="C110" s="24">
        <f t="shared" si="0"/>
        <v>14741.395999999999</v>
      </c>
    </row>
    <row r="111" spans="1:3" x14ac:dyDescent="0.2">
      <c r="A111" s="23" t="s">
        <v>9</v>
      </c>
      <c r="B111" s="24" t="s">
        <v>220</v>
      </c>
      <c r="C111" s="24">
        <f t="shared" si="0"/>
        <v>14741.395999999999</v>
      </c>
    </row>
    <row r="112" spans="1:3" x14ac:dyDescent="0.2">
      <c r="A112" s="23" t="s">
        <v>9</v>
      </c>
      <c r="B112" s="24" t="s">
        <v>220</v>
      </c>
      <c r="C112" s="24">
        <f t="shared" si="0"/>
        <v>14741.395999999999</v>
      </c>
    </row>
    <row r="113" spans="1:3" x14ac:dyDescent="0.2">
      <c r="A113" s="23" t="s">
        <v>9</v>
      </c>
      <c r="B113" s="24" t="s">
        <v>220</v>
      </c>
      <c r="C113" s="24">
        <f t="shared" si="0"/>
        <v>14741.395999999999</v>
      </c>
    </row>
    <row r="114" spans="1:3" x14ac:dyDescent="0.2">
      <c r="A114" s="23" t="s">
        <v>9</v>
      </c>
      <c r="B114" s="24" t="s">
        <v>220</v>
      </c>
      <c r="C114" s="24">
        <f t="shared" si="0"/>
        <v>14741.395999999999</v>
      </c>
    </row>
    <row r="115" spans="1:3" x14ac:dyDescent="0.2">
      <c r="A115" s="23" t="s">
        <v>9</v>
      </c>
      <c r="B115" s="24" t="s">
        <v>220</v>
      </c>
      <c r="C115" s="24">
        <f t="shared" si="0"/>
        <v>14741.395999999999</v>
      </c>
    </row>
    <row r="116" spans="1:3" x14ac:dyDescent="0.2">
      <c r="A116" s="23" t="s">
        <v>9</v>
      </c>
      <c r="B116" s="24" t="s">
        <v>220</v>
      </c>
      <c r="C116" s="24">
        <f t="shared" si="0"/>
        <v>14741.395999999999</v>
      </c>
    </row>
    <row r="117" spans="1:3" x14ac:dyDescent="0.2">
      <c r="A117" s="23" t="s">
        <v>9</v>
      </c>
      <c r="B117" s="24" t="s">
        <v>220</v>
      </c>
      <c r="C117" s="24">
        <f t="shared" si="0"/>
        <v>14741.395999999999</v>
      </c>
    </row>
    <row r="118" spans="1:3" x14ac:dyDescent="0.2">
      <c r="A118" s="23" t="s">
        <v>9</v>
      </c>
      <c r="B118" s="24" t="s">
        <v>220</v>
      </c>
      <c r="C118" s="24">
        <f t="shared" si="0"/>
        <v>14741.395999999999</v>
      </c>
    </row>
    <row r="119" spans="1:3" x14ac:dyDescent="0.2">
      <c r="A119" s="23" t="s">
        <v>9</v>
      </c>
      <c r="B119" s="24" t="s">
        <v>220</v>
      </c>
      <c r="C119" s="24">
        <f t="shared" si="0"/>
        <v>14741.395999999999</v>
      </c>
    </row>
    <row r="120" spans="1:3" x14ac:dyDescent="0.2">
      <c r="A120" s="23" t="s">
        <v>9</v>
      </c>
      <c r="B120" s="24" t="s">
        <v>220</v>
      </c>
      <c r="C120" s="24">
        <f t="shared" si="0"/>
        <v>14741.395999999999</v>
      </c>
    </row>
    <row r="121" spans="1:3" x14ac:dyDescent="0.2">
      <c r="A121" s="23" t="s">
        <v>9</v>
      </c>
      <c r="B121" s="24" t="s">
        <v>220</v>
      </c>
      <c r="C121" s="24">
        <f t="shared" si="0"/>
        <v>14741.395999999999</v>
      </c>
    </row>
    <row r="122" spans="1:3" x14ac:dyDescent="0.2">
      <c r="A122" s="23" t="s">
        <v>9</v>
      </c>
      <c r="B122" s="24" t="s">
        <v>220</v>
      </c>
      <c r="C122" s="24">
        <f t="shared" si="0"/>
        <v>14741.395999999999</v>
      </c>
    </row>
    <row r="123" spans="1:3" x14ac:dyDescent="0.2">
      <c r="A123" s="23" t="s">
        <v>9</v>
      </c>
      <c r="B123" s="24" t="s">
        <v>220</v>
      </c>
      <c r="C123" s="24">
        <f t="shared" si="0"/>
        <v>14741.395999999999</v>
      </c>
    </row>
    <row r="124" spans="1:3" x14ac:dyDescent="0.2">
      <c r="A124" s="23" t="s">
        <v>9</v>
      </c>
      <c r="B124" s="24" t="s">
        <v>220</v>
      </c>
      <c r="C124" s="24">
        <f t="shared" si="0"/>
        <v>14741.395999999999</v>
      </c>
    </row>
    <row r="125" spans="1:3" x14ac:dyDescent="0.2">
      <c r="A125" s="23" t="s">
        <v>9</v>
      </c>
      <c r="B125" s="24" t="s">
        <v>220</v>
      </c>
      <c r="C125" s="24">
        <f t="shared" si="0"/>
        <v>14741.395999999999</v>
      </c>
    </row>
    <row r="126" spans="1:3" x14ac:dyDescent="0.2">
      <c r="A126" s="23" t="s">
        <v>9</v>
      </c>
      <c r="B126" s="24" t="s">
        <v>220</v>
      </c>
      <c r="C126" s="24">
        <f t="shared" si="0"/>
        <v>14741.395999999999</v>
      </c>
    </row>
    <row r="127" spans="1:3" x14ac:dyDescent="0.2">
      <c r="A127" s="23" t="s">
        <v>9</v>
      </c>
      <c r="B127" s="24" t="s">
        <v>220</v>
      </c>
      <c r="C127" s="24">
        <f t="shared" si="0"/>
        <v>14741.395999999999</v>
      </c>
    </row>
    <row r="128" spans="1:3" x14ac:dyDescent="0.2">
      <c r="A128" s="23" t="s">
        <v>9</v>
      </c>
      <c r="B128" s="24" t="s">
        <v>220</v>
      </c>
      <c r="C128" s="24">
        <f t="shared" si="0"/>
        <v>14741.395999999999</v>
      </c>
    </row>
    <row r="129" spans="1:3" x14ac:dyDescent="0.2">
      <c r="A129" s="23" t="s">
        <v>9</v>
      </c>
      <c r="B129" s="24" t="s">
        <v>220</v>
      </c>
      <c r="C129" s="24">
        <f t="shared" si="0"/>
        <v>14741.395999999999</v>
      </c>
    </row>
    <row r="130" spans="1:3" x14ac:dyDescent="0.2">
      <c r="A130" s="23" t="s">
        <v>9</v>
      </c>
      <c r="B130" s="24" t="s">
        <v>220</v>
      </c>
      <c r="C130" s="24">
        <f t="shared" si="0"/>
        <v>14741.395999999999</v>
      </c>
    </row>
    <row r="131" spans="1:3" x14ac:dyDescent="0.2">
      <c r="A131" s="23" t="s">
        <v>9</v>
      </c>
      <c r="B131" s="24" t="s">
        <v>220</v>
      </c>
      <c r="C131" s="24">
        <f t="shared" si="0"/>
        <v>14741.395999999999</v>
      </c>
    </row>
    <row r="132" spans="1:3" x14ac:dyDescent="0.2">
      <c r="A132" s="23" t="s">
        <v>9</v>
      </c>
      <c r="B132" s="24" t="s">
        <v>220</v>
      </c>
      <c r="C132" s="24">
        <f t="shared" si="0"/>
        <v>14741.395999999999</v>
      </c>
    </row>
    <row r="133" spans="1:3" x14ac:dyDescent="0.2">
      <c r="A133" s="23" t="s">
        <v>9</v>
      </c>
      <c r="B133" s="24" t="s">
        <v>220</v>
      </c>
      <c r="C133" s="24">
        <f t="shared" si="0"/>
        <v>14741.395999999999</v>
      </c>
    </row>
    <row r="134" spans="1:3" x14ac:dyDescent="0.2">
      <c r="A134" s="23" t="s">
        <v>9</v>
      </c>
      <c r="B134" s="24" t="s">
        <v>220</v>
      </c>
      <c r="C134" s="24">
        <f t="shared" si="0"/>
        <v>14741.395999999999</v>
      </c>
    </row>
    <row r="135" spans="1:3" x14ac:dyDescent="0.2">
      <c r="A135" s="23" t="s">
        <v>9</v>
      </c>
      <c r="B135" s="24" t="s">
        <v>220</v>
      </c>
      <c r="C135" s="24">
        <f t="shared" si="0"/>
        <v>14741.395999999999</v>
      </c>
    </row>
    <row r="136" spans="1:3" x14ac:dyDescent="0.2">
      <c r="A136" s="23" t="s">
        <v>9</v>
      </c>
      <c r="B136" s="24" t="s">
        <v>220</v>
      </c>
      <c r="C136" s="24">
        <v>14741.4</v>
      </c>
    </row>
    <row r="137" spans="1:3" x14ac:dyDescent="0.2">
      <c r="A137" s="23" t="s">
        <v>9</v>
      </c>
      <c r="B137" s="24" t="s">
        <v>220</v>
      </c>
      <c r="C137" s="24">
        <v>14741.4</v>
      </c>
    </row>
    <row r="138" spans="1:3" x14ac:dyDescent="0.2">
      <c r="A138" s="23" t="s">
        <v>9</v>
      </c>
      <c r="B138" s="24" t="s">
        <v>232</v>
      </c>
      <c r="C138" s="24">
        <v>14741.4</v>
      </c>
    </row>
    <row r="139" spans="1:3" x14ac:dyDescent="0.2">
      <c r="A139" s="23" t="s">
        <v>9</v>
      </c>
      <c r="B139" s="24" t="s">
        <v>220</v>
      </c>
      <c r="C139" s="24">
        <v>14741.4</v>
      </c>
    </row>
    <row r="140" spans="1:3" x14ac:dyDescent="0.2">
      <c r="A140" s="23" t="s">
        <v>9</v>
      </c>
      <c r="B140" s="24" t="s">
        <v>220</v>
      </c>
      <c r="C140" s="24">
        <v>14741.4</v>
      </c>
    </row>
    <row r="141" spans="1:3" x14ac:dyDescent="0.2">
      <c r="A141" s="23" t="s">
        <v>9</v>
      </c>
      <c r="B141" s="24" t="s">
        <v>220</v>
      </c>
      <c r="C141" s="24">
        <v>14741.4</v>
      </c>
    </row>
    <row r="142" spans="1:3" x14ac:dyDescent="0.2">
      <c r="A142" s="23" t="s">
        <v>9</v>
      </c>
      <c r="B142" s="24" t="s">
        <v>220</v>
      </c>
      <c r="C142" s="24">
        <v>14741.4</v>
      </c>
    </row>
    <row r="143" spans="1:3" x14ac:dyDescent="0.2">
      <c r="A143" s="23" t="s">
        <v>9</v>
      </c>
      <c r="B143" s="24" t="s">
        <v>220</v>
      </c>
      <c r="C143" s="24">
        <f>12708.1*1.16</f>
        <v>14741.395999999999</v>
      </c>
    </row>
    <row r="144" spans="1:3" x14ac:dyDescent="0.2">
      <c r="A144" s="23" t="s">
        <v>9</v>
      </c>
      <c r="B144" s="24" t="s">
        <v>220</v>
      </c>
      <c r="C144" s="24">
        <v>14741.4</v>
      </c>
    </row>
    <row r="145" spans="1:3" x14ac:dyDescent="0.2">
      <c r="A145" s="23" t="s">
        <v>9</v>
      </c>
      <c r="B145" s="24" t="s">
        <v>220</v>
      </c>
      <c r="C145" s="24">
        <v>14741.4</v>
      </c>
    </row>
    <row r="146" spans="1:3" x14ac:dyDescent="0.2">
      <c r="A146" s="23" t="s">
        <v>9</v>
      </c>
      <c r="B146" s="24" t="s">
        <v>220</v>
      </c>
      <c r="C146" s="24">
        <v>14741.4</v>
      </c>
    </row>
    <row r="147" spans="1:3" x14ac:dyDescent="0.2">
      <c r="A147" s="23" t="s">
        <v>9</v>
      </c>
      <c r="B147" s="24" t="s">
        <v>220</v>
      </c>
      <c r="C147" s="24">
        <v>14741.4</v>
      </c>
    </row>
    <row r="148" spans="1:3" x14ac:dyDescent="0.2">
      <c r="A148" s="23" t="s">
        <v>9</v>
      </c>
      <c r="B148" s="24" t="s">
        <v>220</v>
      </c>
      <c r="C148" s="24">
        <v>14741.4</v>
      </c>
    </row>
    <row r="149" spans="1:3" x14ac:dyDescent="0.2">
      <c r="A149" s="23" t="s">
        <v>9</v>
      </c>
      <c r="B149" s="24" t="s">
        <v>220</v>
      </c>
      <c r="C149" s="24">
        <v>14741.4</v>
      </c>
    </row>
    <row r="150" spans="1:3" x14ac:dyDescent="0.2">
      <c r="A150" s="23" t="s">
        <v>9</v>
      </c>
      <c r="B150" s="24" t="s">
        <v>220</v>
      </c>
      <c r="C150" s="24">
        <v>14741.4</v>
      </c>
    </row>
    <row r="151" spans="1:3" x14ac:dyDescent="0.2">
      <c r="A151" s="23" t="s">
        <v>9</v>
      </c>
      <c r="B151" s="24" t="s">
        <v>220</v>
      </c>
      <c r="C151" s="24">
        <v>14741.4</v>
      </c>
    </row>
    <row r="152" spans="1:3" x14ac:dyDescent="0.2">
      <c r="A152" s="23" t="s">
        <v>9</v>
      </c>
      <c r="B152" s="24" t="s">
        <v>220</v>
      </c>
      <c r="C152" s="24">
        <v>14741.4</v>
      </c>
    </row>
    <row r="153" spans="1:3" x14ac:dyDescent="0.2">
      <c r="A153" s="23" t="s">
        <v>9</v>
      </c>
      <c r="B153" s="24" t="s">
        <v>220</v>
      </c>
      <c r="C153" s="24">
        <v>14741.4</v>
      </c>
    </row>
    <row r="154" spans="1:3" x14ac:dyDescent="0.2">
      <c r="A154" s="23" t="s">
        <v>9</v>
      </c>
      <c r="B154" s="24" t="s">
        <v>233</v>
      </c>
      <c r="C154" s="24">
        <v>7433.31</v>
      </c>
    </row>
    <row r="155" spans="1:3" x14ac:dyDescent="0.2">
      <c r="A155" s="23" t="s">
        <v>9</v>
      </c>
      <c r="B155" s="24" t="s">
        <v>234</v>
      </c>
      <c r="C155" s="24">
        <v>7433.31</v>
      </c>
    </row>
    <row r="156" spans="1:3" x14ac:dyDescent="0.2">
      <c r="A156" s="23" t="s">
        <v>9</v>
      </c>
      <c r="B156" s="24" t="s">
        <v>235</v>
      </c>
      <c r="C156" s="24">
        <f>12815.87*1.16</f>
        <v>14866.4092</v>
      </c>
    </row>
    <row r="157" spans="1:3" x14ac:dyDescent="0.2">
      <c r="A157" s="23" t="s">
        <v>9</v>
      </c>
      <c r="B157" s="24" t="s">
        <v>236</v>
      </c>
      <c r="C157" s="24">
        <v>5098</v>
      </c>
    </row>
    <row r="158" spans="1:3" x14ac:dyDescent="0.2">
      <c r="A158" s="23" t="s">
        <v>9</v>
      </c>
      <c r="B158" s="24" t="s">
        <v>237</v>
      </c>
      <c r="C158" s="24">
        <f>11750*1.16</f>
        <v>13629.999999999998</v>
      </c>
    </row>
    <row r="159" spans="1:3" x14ac:dyDescent="0.2">
      <c r="A159" s="23" t="s">
        <v>9</v>
      </c>
      <c r="B159" s="24" t="s">
        <v>238</v>
      </c>
      <c r="C159" s="24">
        <f>11750*1.16</f>
        <v>13629.999999999998</v>
      </c>
    </row>
    <row r="160" spans="1:3" ht="25.5" x14ac:dyDescent="0.2">
      <c r="A160" s="23" t="s">
        <v>9</v>
      </c>
      <c r="B160" s="24" t="s">
        <v>239</v>
      </c>
      <c r="C160" s="24">
        <f>11750*1.16</f>
        <v>13629.999999999998</v>
      </c>
    </row>
    <row r="161" spans="1:3" ht="25.5" x14ac:dyDescent="0.2">
      <c r="A161" s="23" t="s">
        <v>9</v>
      </c>
      <c r="B161" s="24" t="s">
        <v>239</v>
      </c>
      <c r="C161" s="24">
        <v>13630</v>
      </c>
    </row>
    <row r="162" spans="1:3" ht="25.5" x14ac:dyDescent="0.2">
      <c r="A162" s="23" t="s">
        <v>9</v>
      </c>
      <c r="B162" s="24" t="s">
        <v>239</v>
      </c>
      <c r="C162" s="24">
        <f>11750*1.16</f>
        <v>13629.999999999998</v>
      </c>
    </row>
    <row r="163" spans="1:3" x14ac:dyDescent="0.2">
      <c r="A163" s="23" t="s">
        <v>9</v>
      </c>
      <c r="B163" s="24" t="s">
        <v>240</v>
      </c>
      <c r="C163" s="24">
        <f t="shared" ref="C163:C168" si="1">11750*1.16</f>
        <v>13629.999999999998</v>
      </c>
    </row>
    <row r="164" spans="1:3" x14ac:dyDescent="0.2">
      <c r="A164" s="23" t="s">
        <v>9</v>
      </c>
      <c r="B164" s="24" t="s">
        <v>220</v>
      </c>
      <c r="C164" s="24">
        <f t="shared" si="1"/>
        <v>13629.999999999998</v>
      </c>
    </row>
    <row r="165" spans="1:3" x14ac:dyDescent="0.2">
      <c r="A165" s="23" t="s">
        <v>9</v>
      </c>
      <c r="B165" s="24" t="s">
        <v>241</v>
      </c>
      <c r="C165" s="24">
        <f t="shared" si="1"/>
        <v>13629.999999999998</v>
      </c>
    </row>
    <row r="166" spans="1:3" x14ac:dyDescent="0.2">
      <c r="A166" s="23" t="s">
        <v>9</v>
      </c>
      <c r="B166" s="24" t="s">
        <v>242</v>
      </c>
      <c r="C166" s="24">
        <f t="shared" si="1"/>
        <v>13629.999999999998</v>
      </c>
    </row>
    <row r="167" spans="1:3" x14ac:dyDescent="0.2">
      <c r="A167" s="23" t="s">
        <v>9</v>
      </c>
      <c r="B167" s="24" t="s">
        <v>243</v>
      </c>
      <c r="C167" s="24">
        <f t="shared" si="1"/>
        <v>13629.999999999998</v>
      </c>
    </row>
    <row r="168" spans="1:3" x14ac:dyDescent="0.2">
      <c r="A168" s="23" t="s">
        <v>9</v>
      </c>
      <c r="B168" s="24" t="s">
        <v>244</v>
      </c>
      <c r="C168" s="24">
        <f t="shared" si="1"/>
        <v>13629.999999999998</v>
      </c>
    </row>
    <row r="169" spans="1:3" ht="38.25" x14ac:dyDescent="0.2">
      <c r="A169" s="23" t="s">
        <v>9</v>
      </c>
      <c r="B169" s="24" t="s">
        <v>245</v>
      </c>
      <c r="C169" s="24">
        <v>32069.429599999999</v>
      </c>
    </row>
    <row r="170" spans="1:3" ht="38.25" x14ac:dyDescent="0.2">
      <c r="A170" s="23" t="s">
        <v>9</v>
      </c>
      <c r="B170" s="24" t="s">
        <v>245</v>
      </c>
      <c r="C170" s="24">
        <v>32069.429599999999</v>
      </c>
    </row>
    <row r="171" spans="1:3" ht="38.25" x14ac:dyDescent="0.2">
      <c r="A171" s="23" t="s">
        <v>9</v>
      </c>
      <c r="B171" s="24" t="s">
        <v>245</v>
      </c>
      <c r="C171" s="24">
        <v>32069.429599999999</v>
      </c>
    </row>
    <row r="172" spans="1:3" ht="38.25" x14ac:dyDescent="0.2">
      <c r="A172" s="23" t="s">
        <v>9</v>
      </c>
      <c r="B172" s="24" t="s">
        <v>246</v>
      </c>
      <c r="C172" s="24">
        <v>32069.429599999999</v>
      </c>
    </row>
    <row r="173" spans="1:3" ht="38.25" x14ac:dyDescent="0.2">
      <c r="A173" s="23" t="s">
        <v>9</v>
      </c>
      <c r="B173" s="24" t="s">
        <v>245</v>
      </c>
      <c r="C173" s="24">
        <v>32069.429599999999</v>
      </c>
    </row>
    <row r="174" spans="1:3" ht="38.25" x14ac:dyDescent="0.2">
      <c r="A174" s="23" t="s">
        <v>9</v>
      </c>
      <c r="B174" s="24" t="s">
        <v>245</v>
      </c>
      <c r="C174" s="24">
        <v>32069.429599999999</v>
      </c>
    </row>
    <row r="175" spans="1:3" ht="38.25" x14ac:dyDescent="0.2">
      <c r="A175" s="23" t="s">
        <v>9</v>
      </c>
      <c r="B175" s="24" t="s">
        <v>245</v>
      </c>
      <c r="C175" s="24">
        <v>32069.429599999999</v>
      </c>
    </row>
    <row r="176" spans="1:3" ht="38.25" x14ac:dyDescent="0.2">
      <c r="A176" s="23" t="s">
        <v>9</v>
      </c>
      <c r="B176" s="24" t="s">
        <v>245</v>
      </c>
      <c r="C176" s="24">
        <v>32069.429599999999</v>
      </c>
    </row>
    <row r="177" spans="1:3" ht="38.25" x14ac:dyDescent="0.2">
      <c r="A177" s="23" t="s">
        <v>9</v>
      </c>
      <c r="B177" s="24" t="s">
        <v>245</v>
      </c>
      <c r="C177" s="24">
        <v>32069.429599999999</v>
      </c>
    </row>
    <row r="178" spans="1:3" ht="38.25" x14ac:dyDescent="0.2">
      <c r="A178" s="23" t="s">
        <v>9</v>
      </c>
      <c r="B178" s="24" t="s">
        <v>245</v>
      </c>
      <c r="C178" s="24">
        <v>32069.429599999999</v>
      </c>
    </row>
    <row r="179" spans="1:3" ht="38.25" x14ac:dyDescent="0.2">
      <c r="A179" s="23" t="s">
        <v>9</v>
      </c>
      <c r="B179" s="24" t="s">
        <v>246</v>
      </c>
      <c r="C179" s="24">
        <v>32069.429599999999</v>
      </c>
    </row>
    <row r="180" spans="1:3" ht="38.25" x14ac:dyDescent="0.2">
      <c r="A180" s="23" t="s">
        <v>9</v>
      </c>
      <c r="B180" s="24" t="s">
        <v>245</v>
      </c>
      <c r="C180" s="24">
        <v>32069.429599999999</v>
      </c>
    </row>
    <row r="181" spans="1:3" ht="38.25" x14ac:dyDescent="0.2">
      <c r="A181" s="23" t="s">
        <v>9</v>
      </c>
      <c r="B181" s="24" t="s">
        <v>245</v>
      </c>
      <c r="C181" s="24">
        <v>32069.429599999999</v>
      </c>
    </row>
    <row r="182" spans="1:3" ht="38.25" x14ac:dyDescent="0.2">
      <c r="A182" s="23" t="s">
        <v>9</v>
      </c>
      <c r="B182" s="24" t="s">
        <v>245</v>
      </c>
      <c r="C182" s="24">
        <v>32069.429599999999</v>
      </c>
    </row>
    <row r="183" spans="1:3" ht="38.25" x14ac:dyDescent="0.2">
      <c r="A183" s="23" t="s">
        <v>9</v>
      </c>
      <c r="B183" s="24" t="s">
        <v>245</v>
      </c>
      <c r="C183" s="24">
        <v>32069.429599999999</v>
      </c>
    </row>
    <row r="184" spans="1:3" ht="38.25" x14ac:dyDescent="0.2">
      <c r="A184" s="23" t="s">
        <v>9</v>
      </c>
      <c r="B184" s="24" t="s">
        <v>245</v>
      </c>
      <c r="C184" s="24">
        <v>32069.429599999999</v>
      </c>
    </row>
    <row r="185" spans="1:3" ht="38.25" x14ac:dyDescent="0.2">
      <c r="A185" s="23" t="s">
        <v>9</v>
      </c>
      <c r="B185" s="24" t="s">
        <v>245</v>
      </c>
      <c r="C185" s="24">
        <v>32069.429599999999</v>
      </c>
    </row>
    <row r="186" spans="1:3" ht="38.25" x14ac:dyDescent="0.2">
      <c r="A186" s="23" t="s">
        <v>9</v>
      </c>
      <c r="B186" s="24" t="s">
        <v>245</v>
      </c>
      <c r="C186" s="24">
        <v>32069.429599999999</v>
      </c>
    </row>
    <row r="187" spans="1:3" ht="38.25" x14ac:dyDescent="0.2">
      <c r="A187" s="23" t="s">
        <v>9</v>
      </c>
      <c r="B187" s="24" t="s">
        <v>245</v>
      </c>
      <c r="C187" s="24">
        <v>32069.429599999999</v>
      </c>
    </row>
    <row r="188" spans="1:3" ht="38.25" x14ac:dyDescent="0.2">
      <c r="A188" s="23" t="s">
        <v>9</v>
      </c>
      <c r="B188" s="24" t="s">
        <v>245</v>
      </c>
      <c r="C188" s="24">
        <v>32069.429599999999</v>
      </c>
    </row>
    <row r="189" spans="1:3" ht="38.25" x14ac:dyDescent="0.2">
      <c r="A189" s="23" t="s">
        <v>9</v>
      </c>
      <c r="B189" s="24" t="s">
        <v>245</v>
      </c>
      <c r="C189" s="24">
        <v>32069.429599999999</v>
      </c>
    </row>
    <row r="190" spans="1:3" ht="38.25" x14ac:dyDescent="0.2">
      <c r="A190" s="23" t="s">
        <v>9</v>
      </c>
      <c r="B190" s="24" t="s">
        <v>245</v>
      </c>
      <c r="C190" s="24">
        <v>32069.429599999999</v>
      </c>
    </row>
    <row r="191" spans="1:3" ht="38.25" x14ac:dyDescent="0.2">
      <c r="A191" s="23" t="s">
        <v>9</v>
      </c>
      <c r="B191" s="24" t="s">
        <v>246</v>
      </c>
      <c r="C191" s="24">
        <v>32069.429599999999</v>
      </c>
    </row>
    <row r="192" spans="1:3" ht="38.25" x14ac:dyDescent="0.2">
      <c r="A192" s="23" t="s">
        <v>9</v>
      </c>
      <c r="B192" s="24" t="s">
        <v>246</v>
      </c>
      <c r="C192" s="24">
        <v>32069.429599999999</v>
      </c>
    </row>
    <row r="193" spans="1:3" ht="38.25" x14ac:dyDescent="0.2">
      <c r="A193" s="23" t="s">
        <v>9</v>
      </c>
      <c r="B193" s="24" t="s">
        <v>245</v>
      </c>
      <c r="C193" s="24">
        <v>32069.429599999999</v>
      </c>
    </row>
    <row r="194" spans="1:3" ht="38.25" x14ac:dyDescent="0.2">
      <c r="A194" s="23" t="s">
        <v>9</v>
      </c>
      <c r="B194" s="24" t="s">
        <v>245</v>
      </c>
      <c r="C194" s="24">
        <v>32069.429599999999</v>
      </c>
    </row>
    <row r="195" spans="1:3" ht="38.25" x14ac:dyDescent="0.2">
      <c r="A195" s="23" t="s">
        <v>9</v>
      </c>
      <c r="B195" s="24" t="s">
        <v>245</v>
      </c>
      <c r="C195" s="24">
        <v>32069.429599999999</v>
      </c>
    </row>
    <row r="196" spans="1:3" ht="38.25" x14ac:dyDescent="0.2">
      <c r="A196" s="23" t="s">
        <v>9</v>
      </c>
      <c r="B196" s="24" t="s">
        <v>245</v>
      </c>
      <c r="C196" s="24">
        <v>32069.429599999999</v>
      </c>
    </row>
    <row r="197" spans="1:3" ht="38.25" x14ac:dyDescent="0.2">
      <c r="A197" s="23" t="s">
        <v>9</v>
      </c>
      <c r="B197" s="24" t="s">
        <v>245</v>
      </c>
      <c r="C197" s="24">
        <v>32069.429599999999</v>
      </c>
    </row>
    <row r="198" spans="1:3" ht="38.25" x14ac:dyDescent="0.2">
      <c r="A198" s="23" t="s">
        <v>9</v>
      </c>
      <c r="B198" s="24" t="s">
        <v>245</v>
      </c>
      <c r="C198" s="24">
        <v>32069.429599999999</v>
      </c>
    </row>
    <row r="199" spans="1:3" ht="38.25" x14ac:dyDescent="0.2">
      <c r="A199" s="23" t="s">
        <v>9</v>
      </c>
      <c r="B199" s="24" t="s">
        <v>246</v>
      </c>
      <c r="C199" s="24">
        <v>32069.429599999999</v>
      </c>
    </row>
    <row r="200" spans="1:3" ht="25.5" x14ac:dyDescent="0.2">
      <c r="A200" s="23" t="s">
        <v>9</v>
      </c>
      <c r="B200" s="24" t="s">
        <v>247</v>
      </c>
      <c r="C200" s="24">
        <f>17241.38*1.16</f>
        <v>20000.000800000002</v>
      </c>
    </row>
    <row r="201" spans="1:3" ht="25.5" x14ac:dyDescent="0.2">
      <c r="A201" s="23" t="s">
        <v>9</v>
      </c>
      <c r="B201" s="24" t="s">
        <v>247</v>
      </c>
      <c r="C201" s="24">
        <v>20000</v>
      </c>
    </row>
    <row r="202" spans="1:3" ht="25.5" x14ac:dyDescent="0.2">
      <c r="A202" s="23" t="s">
        <v>9</v>
      </c>
      <c r="B202" s="24" t="s">
        <v>247</v>
      </c>
      <c r="C202" s="24">
        <f>17241.38*1.16</f>
        <v>20000.000800000002</v>
      </c>
    </row>
    <row r="203" spans="1:3" ht="25.5" x14ac:dyDescent="0.2">
      <c r="A203" s="23" t="s">
        <v>9</v>
      </c>
      <c r="B203" s="24" t="s">
        <v>248</v>
      </c>
      <c r="C203" s="24">
        <f>21788.8*1.16</f>
        <v>25275.007999999998</v>
      </c>
    </row>
    <row r="204" spans="1:3" ht="25.5" x14ac:dyDescent="0.2">
      <c r="A204" s="23" t="s">
        <v>9</v>
      </c>
      <c r="B204" s="24" t="s">
        <v>248</v>
      </c>
      <c r="C204" s="24">
        <f>21788.8*1.16</f>
        <v>25275.007999999998</v>
      </c>
    </row>
    <row r="205" spans="1:3" ht="25.5" x14ac:dyDescent="0.2">
      <c r="A205" s="23" t="s">
        <v>9</v>
      </c>
      <c r="B205" s="24" t="s">
        <v>248</v>
      </c>
      <c r="C205" s="24">
        <f>21788.8*1.16</f>
        <v>25275.007999999998</v>
      </c>
    </row>
    <row r="206" spans="1:3" ht="25.5" x14ac:dyDescent="0.2">
      <c r="A206" s="23" t="s">
        <v>9</v>
      </c>
      <c r="B206" s="24" t="s">
        <v>249</v>
      </c>
      <c r="C206" s="24">
        <f>17241.38*1.16</f>
        <v>20000.000800000002</v>
      </c>
    </row>
    <row r="207" spans="1:3" ht="25.5" x14ac:dyDescent="0.2">
      <c r="A207" s="23" t="s">
        <v>9</v>
      </c>
      <c r="B207" s="24" t="s">
        <v>250</v>
      </c>
      <c r="C207" s="24">
        <f>18530*1.16</f>
        <v>21494.799999999999</v>
      </c>
    </row>
    <row r="208" spans="1:3" ht="25.5" x14ac:dyDescent="0.2">
      <c r="A208" s="23" t="s">
        <v>9</v>
      </c>
      <c r="B208" s="24" t="s">
        <v>250</v>
      </c>
      <c r="C208" s="24">
        <f>18530*1.16</f>
        <v>21494.799999999999</v>
      </c>
    </row>
    <row r="209" spans="1:3" ht="25.5" x14ac:dyDescent="0.2">
      <c r="A209" s="23" t="s">
        <v>9</v>
      </c>
      <c r="B209" s="24" t="s">
        <v>250</v>
      </c>
      <c r="C209" s="24">
        <f t="shared" ref="C209:C237" si="2">18530*1.16</f>
        <v>21494.799999999999</v>
      </c>
    </row>
    <row r="210" spans="1:3" ht="25.5" x14ac:dyDescent="0.2">
      <c r="A210" s="23" t="s">
        <v>9</v>
      </c>
      <c r="B210" s="24" t="s">
        <v>250</v>
      </c>
      <c r="C210" s="24">
        <f t="shared" si="2"/>
        <v>21494.799999999999</v>
      </c>
    </row>
    <row r="211" spans="1:3" ht="25.5" x14ac:dyDescent="0.2">
      <c r="A211" s="23" t="s">
        <v>9</v>
      </c>
      <c r="B211" s="24" t="s">
        <v>250</v>
      </c>
      <c r="C211" s="24">
        <f t="shared" si="2"/>
        <v>21494.799999999999</v>
      </c>
    </row>
    <row r="212" spans="1:3" ht="25.5" x14ac:dyDescent="0.2">
      <c r="A212" s="23" t="s">
        <v>9</v>
      </c>
      <c r="B212" s="24" t="s">
        <v>250</v>
      </c>
      <c r="C212" s="24">
        <f t="shared" si="2"/>
        <v>21494.799999999999</v>
      </c>
    </row>
    <row r="213" spans="1:3" ht="25.5" x14ac:dyDescent="0.2">
      <c r="A213" s="23" t="s">
        <v>9</v>
      </c>
      <c r="B213" s="24" t="s">
        <v>250</v>
      </c>
      <c r="C213" s="24">
        <f t="shared" si="2"/>
        <v>21494.799999999999</v>
      </c>
    </row>
    <row r="214" spans="1:3" ht="25.5" x14ac:dyDescent="0.2">
      <c r="A214" s="23" t="s">
        <v>9</v>
      </c>
      <c r="B214" s="24" t="s">
        <v>250</v>
      </c>
      <c r="C214" s="24">
        <f t="shared" si="2"/>
        <v>21494.799999999999</v>
      </c>
    </row>
    <row r="215" spans="1:3" ht="25.5" x14ac:dyDescent="0.2">
      <c r="A215" s="23" t="s">
        <v>9</v>
      </c>
      <c r="B215" s="24" t="s">
        <v>250</v>
      </c>
      <c r="C215" s="24">
        <f t="shared" si="2"/>
        <v>21494.799999999999</v>
      </c>
    </row>
    <row r="216" spans="1:3" ht="25.5" x14ac:dyDescent="0.2">
      <c r="A216" s="23" t="s">
        <v>9</v>
      </c>
      <c r="B216" s="24" t="s">
        <v>250</v>
      </c>
      <c r="C216" s="24">
        <f t="shared" si="2"/>
        <v>21494.799999999999</v>
      </c>
    </row>
    <row r="217" spans="1:3" x14ac:dyDescent="0.2">
      <c r="A217" s="23" t="s">
        <v>9</v>
      </c>
      <c r="B217" s="24" t="s">
        <v>251</v>
      </c>
      <c r="C217" s="24">
        <f t="shared" si="2"/>
        <v>21494.799999999999</v>
      </c>
    </row>
    <row r="218" spans="1:3" ht="25.5" x14ac:dyDescent="0.2">
      <c r="A218" s="23" t="s">
        <v>9</v>
      </c>
      <c r="B218" s="24" t="s">
        <v>250</v>
      </c>
      <c r="C218" s="24">
        <f t="shared" si="2"/>
        <v>21494.799999999999</v>
      </c>
    </row>
    <row r="219" spans="1:3" ht="25.5" x14ac:dyDescent="0.2">
      <c r="A219" s="23" t="s">
        <v>9</v>
      </c>
      <c r="B219" s="24" t="s">
        <v>250</v>
      </c>
      <c r="C219" s="24">
        <f t="shared" si="2"/>
        <v>21494.799999999999</v>
      </c>
    </row>
    <row r="220" spans="1:3" ht="25.5" x14ac:dyDescent="0.2">
      <c r="A220" s="23" t="s">
        <v>9</v>
      </c>
      <c r="B220" s="24" t="s">
        <v>250</v>
      </c>
      <c r="C220" s="24">
        <f t="shared" si="2"/>
        <v>21494.799999999999</v>
      </c>
    </row>
    <row r="221" spans="1:3" ht="25.5" x14ac:dyDescent="0.2">
      <c r="A221" s="23" t="s">
        <v>9</v>
      </c>
      <c r="B221" s="24" t="s">
        <v>250</v>
      </c>
      <c r="C221" s="24">
        <f t="shared" si="2"/>
        <v>21494.799999999999</v>
      </c>
    </row>
    <row r="222" spans="1:3" ht="25.5" x14ac:dyDescent="0.2">
      <c r="A222" s="23" t="s">
        <v>9</v>
      </c>
      <c r="B222" s="24" t="s">
        <v>250</v>
      </c>
      <c r="C222" s="24">
        <f t="shared" si="2"/>
        <v>21494.799999999999</v>
      </c>
    </row>
    <row r="223" spans="1:3" ht="25.5" x14ac:dyDescent="0.2">
      <c r="A223" s="23" t="s">
        <v>9</v>
      </c>
      <c r="B223" s="24" t="s">
        <v>250</v>
      </c>
      <c r="C223" s="24">
        <f t="shared" si="2"/>
        <v>21494.799999999999</v>
      </c>
    </row>
    <row r="224" spans="1:3" ht="25.5" x14ac:dyDescent="0.2">
      <c r="A224" s="23" t="s">
        <v>9</v>
      </c>
      <c r="B224" s="24" t="s">
        <v>250</v>
      </c>
      <c r="C224" s="24">
        <f t="shared" si="2"/>
        <v>21494.799999999999</v>
      </c>
    </row>
    <row r="225" spans="1:3" ht="25.5" x14ac:dyDescent="0.2">
      <c r="A225" s="23" t="s">
        <v>9</v>
      </c>
      <c r="B225" s="24" t="s">
        <v>250</v>
      </c>
      <c r="C225" s="24">
        <f t="shared" si="2"/>
        <v>21494.799999999999</v>
      </c>
    </row>
    <row r="226" spans="1:3" ht="25.5" x14ac:dyDescent="0.2">
      <c r="A226" s="23" t="s">
        <v>9</v>
      </c>
      <c r="B226" s="24" t="s">
        <v>250</v>
      </c>
      <c r="C226" s="24">
        <f t="shared" si="2"/>
        <v>21494.799999999999</v>
      </c>
    </row>
    <row r="227" spans="1:3" ht="25.5" x14ac:dyDescent="0.2">
      <c r="A227" s="23" t="s">
        <v>9</v>
      </c>
      <c r="B227" s="24" t="s">
        <v>250</v>
      </c>
      <c r="C227" s="24">
        <f t="shared" si="2"/>
        <v>21494.799999999999</v>
      </c>
    </row>
    <row r="228" spans="1:3" ht="25.5" x14ac:dyDescent="0.2">
      <c r="A228" s="23" t="s">
        <v>9</v>
      </c>
      <c r="B228" s="24" t="s">
        <v>250</v>
      </c>
      <c r="C228" s="24">
        <f t="shared" si="2"/>
        <v>21494.799999999999</v>
      </c>
    </row>
    <row r="229" spans="1:3" ht="25.5" x14ac:dyDescent="0.2">
      <c r="A229" s="23" t="s">
        <v>9</v>
      </c>
      <c r="B229" s="24" t="s">
        <v>250</v>
      </c>
      <c r="C229" s="24">
        <f t="shared" si="2"/>
        <v>21494.799999999999</v>
      </c>
    </row>
    <row r="230" spans="1:3" ht="25.5" x14ac:dyDescent="0.2">
      <c r="A230" s="23" t="s">
        <v>9</v>
      </c>
      <c r="B230" s="24" t="s">
        <v>250</v>
      </c>
      <c r="C230" s="24">
        <f t="shared" si="2"/>
        <v>21494.799999999999</v>
      </c>
    </row>
    <row r="231" spans="1:3" ht="25.5" x14ac:dyDescent="0.2">
      <c r="A231" s="23" t="s">
        <v>9</v>
      </c>
      <c r="B231" s="24" t="s">
        <v>250</v>
      </c>
      <c r="C231" s="24">
        <f t="shared" si="2"/>
        <v>21494.799999999999</v>
      </c>
    </row>
    <row r="232" spans="1:3" ht="25.5" x14ac:dyDescent="0.2">
      <c r="A232" s="23" t="s">
        <v>9</v>
      </c>
      <c r="B232" s="24" t="s">
        <v>250</v>
      </c>
      <c r="C232" s="24">
        <f t="shared" si="2"/>
        <v>21494.799999999999</v>
      </c>
    </row>
    <row r="233" spans="1:3" ht="25.5" x14ac:dyDescent="0.2">
      <c r="A233" s="23" t="s">
        <v>9</v>
      </c>
      <c r="B233" s="24" t="s">
        <v>250</v>
      </c>
      <c r="C233" s="24">
        <f t="shared" si="2"/>
        <v>21494.799999999999</v>
      </c>
    </row>
    <row r="234" spans="1:3" ht="25.5" x14ac:dyDescent="0.2">
      <c r="A234" s="23" t="s">
        <v>9</v>
      </c>
      <c r="B234" s="24" t="s">
        <v>250</v>
      </c>
      <c r="C234" s="24">
        <f t="shared" si="2"/>
        <v>21494.799999999999</v>
      </c>
    </row>
    <row r="235" spans="1:3" ht="25.5" x14ac:dyDescent="0.2">
      <c r="A235" s="23" t="s">
        <v>9</v>
      </c>
      <c r="B235" s="24" t="s">
        <v>250</v>
      </c>
      <c r="C235" s="24">
        <f t="shared" si="2"/>
        <v>21494.799999999999</v>
      </c>
    </row>
    <row r="236" spans="1:3" ht="25.5" x14ac:dyDescent="0.2">
      <c r="A236" s="23" t="s">
        <v>9</v>
      </c>
      <c r="B236" s="24" t="s">
        <v>250</v>
      </c>
      <c r="C236" s="24">
        <f t="shared" si="2"/>
        <v>21494.799999999999</v>
      </c>
    </row>
    <row r="237" spans="1:3" ht="25.5" x14ac:dyDescent="0.2">
      <c r="A237" s="23" t="s">
        <v>9</v>
      </c>
      <c r="B237" s="24" t="s">
        <v>250</v>
      </c>
      <c r="C237" s="24">
        <f t="shared" si="2"/>
        <v>21494.799999999999</v>
      </c>
    </row>
    <row r="238" spans="1:3" x14ac:dyDescent="0.2">
      <c r="A238" s="23" t="s">
        <v>9</v>
      </c>
      <c r="B238" s="24" t="s">
        <v>252</v>
      </c>
      <c r="C238" s="24">
        <f>51210*1.16</f>
        <v>59403.6</v>
      </c>
    </row>
    <row r="239" spans="1:3" x14ac:dyDescent="0.2">
      <c r="A239" s="23" t="s">
        <v>9</v>
      </c>
      <c r="B239" s="24" t="s">
        <v>253</v>
      </c>
      <c r="C239" s="24">
        <f>51210*1.16</f>
        <v>59403.6</v>
      </c>
    </row>
    <row r="240" spans="1:3" x14ac:dyDescent="0.2">
      <c r="A240" s="23" t="s">
        <v>9</v>
      </c>
      <c r="B240" s="24" t="s">
        <v>253</v>
      </c>
      <c r="C240" s="24">
        <f>51210*1.16</f>
        <v>59403.6</v>
      </c>
    </row>
    <row r="241" spans="1:3" x14ac:dyDescent="0.2">
      <c r="A241" s="23" t="s">
        <v>9</v>
      </c>
      <c r="B241" s="24" t="s">
        <v>254</v>
      </c>
      <c r="C241" s="24">
        <f t="shared" ref="C241:C245" si="3">26560*1.16</f>
        <v>30809.599999999999</v>
      </c>
    </row>
    <row r="242" spans="1:3" x14ac:dyDescent="0.2">
      <c r="A242" s="23" t="s">
        <v>9</v>
      </c>
      <c r="B242" s="24" t="s">
        <v>254</v>
      </c>
      <c r="C242" s="24">
        <f t="shared" si="3"/>
        <v>30809.599999999999</v>
      </c>
    </row>
    <row r="243" spans="1:3" x14ac:dyDescent="0.2">
      <c r="A243" s="23" t="s">
        <v>9</v>
      </c>
      <c r="B243" s="24" t="s">
        <v>254</v>
      </c>
      <c r="C243" s="24">
        <f t="shared" si="3"/>
        <v>30809.599999999999</v>
      </c>
    </row>
    <row r="244" spans="1:3" x14ac:dyDescent="0.2">
      <c r="A244" s="23" t="s">
        <v>9</v>
      </c>
      <c r="B244" s="24" t="s">
        <v>254</v>
      </c>
      <c r="C244" s="24">
        <f t="shared" si="3"/>
        <v>30809.599999999999</v>
      </c>
    </row>
    <row r="245" spans="1:3" x14ac:dyDescent="0.2">
      <c r="A245" s="23" t="s">
        <v>9</v>
      </c>
      <c r="B245" s="24" t="s">
        <v>254</v>
      </c>
      <c r="C245" s="24">
        <f t="shared" si="3"/>
        <v>30809.599999999999</v>
      </c>
    </row>
    <row r="246" spans="1:3" x14ac:dyDescent="0.2">
      <c r="A246" s="23" t="s">
        <v>9</v>
      </c>
      <c r="B246" s="24" t="s">
        <v>253</v>
      </c>
      <c r="C246" s="24">
        <f>51210*1.16</f>
        <v>59403.6</v>
      </c>
    </row>
    <row r="247" spans="1:3" x14ac:dyDescent="0.2">
      <c r="A247" s="23" t="s">
        <v>9</v>
      </c>
      <c r="B247" s="24" t="s">
        <v>253</v>
      </c>
      <c r="C247" s="24">
        <f>51210*1.16</f>
        <v>59403.6</v>
      </c>
    </row>
    <row r="248" spans="1:3" x14ac:dyDescent="0.2">
      <c r="A248" s="23" t="s">
        <v>9</v>
      </c>
      <c r="B248" s="24" t="s">
        <v>253</v>
      </c>
      <c r="C248" s="24">
        <v>52904.6</v>
      </c>
    </row>
    <row r="249" spans="1:3" x14ac:dyDescent="0.2">
      <c r="A249" s="23" t="s">
        <v>9</v>
      </c>
      <c r="B249" s="24" t="s">
        <v>255</v>
      </c>
      <c r="C249" s="24">
        <v>6499</v>
      </c>
    </row>
    <row r="250" spans="1:3" ht="63.75" x14ac:dyDescent="0.2">
      <c r="A250" s="23" t="s">
        <v>9</v>
      </c>
      <c r="B250" s="24" t="s">
        <v>256</v>
      </c>
      <c r="C250" s="24">
        <v>998650</v>
      </c>
    </row>
    <row r="251" spans="1:3" x14ac:dyDescent="0.2">
      <c r="A251" s="23" t="s">
        <v>9</v>
      </c>
      <c r="B251" s="24" t="s">
        <v>257</v>
      </c>
      <c r="C251" s="24">
        <f>127956.89*1.16</f>
        <v>148429.99239999999</v>
      </c>
    </row>
    <row r="252" spans="1:3" x14ac:dyDescent="0.2">
      <c r="A252" s="23" t="s">
        <v>9</v>
      </c>
      <c r="B252" s="24" t="s">
        <v>258</v>
      </c>
      <c r="C252" s="24">
        <f t="shared" ref="C252:C281" si="4">23439.65*1.16</f>
        <v>27189.993999999999</v>
      </c>
    </row>
    <row r="253" spans="1:3" x14ac:dyDescent="0.2">
      <c r="A253" s="23" t="s">
        <v>9</v>
      </c>
      <c r="B253" s="24" t="s">
        <v>258</v>
      </c>
      <c r="C253" s="24">
        <f t="shared" si="4"/>
        <v>27189.993999999999</v>
      </c>
    </row>
    <row r="254" spans="1:3" x14ac:dyDescent="0.2">
      <c r="A254" s="23" t="s">
        <v>9</v>
      </c>
      <c r="B254" s="24" t="s">
        <v>258</v>
      </c>
      <c r="C254" s="24">
        <f t="shared" si="4"/>
        <v>27189.993999999999</v>
      </c>
    </row>
    <row r="255" spans="1:3" x14ac:dyDescent="0.2">
      <c r="A255" s="23" t="s">
        <v>9</v>
      </c>
      <c r="B255" s="24" t="s">
        <v>258</v>
      </c>
      <c r="C255" s="24">
        <f t="shared" si="4"/>
        <v>27189.993999999999</v>
      </c>
    </row>
    <row r="256" spans="1:3" x14ac:dyDescent="0.2">
      <c r="A256" s="23" t="s">
        <v>9</v>
      </c>
      <c r="B256" s="24" t="s">
        <v>258</v>
      </c>
      <c r="C256" s="24">
        <f t="shared" si="4"/>
        <v>27189.993999999999</v>
      </c>
    </row>
    <row r="257" spans="1:3" x14ac:dyDescent="0.2">
      <c r="A257" s="23" t="s">
        <v>9</v>
      </c>
      <c r="B257" s="24" t="s">
        <v>258</v>
      </c>
      <c r="C257" s="24">
        <f t="shared" si="4"/>
        <v>27189.993999999999</v>
      </c>
    </row>
    <row r="258" spans="1:3" x14ac:dyDescent="0.2">
      <c r="A258" s="23" t="s">
        <v>9</v>
      </c>
      <c r="B258" s="24" t="s">
        <v>258</v>
      </c>
      <c r="C258" s="24">
        <f t="shared" si="4"/>
        <v>27189.993999999999</v>
      </c>
    </row>
    <row r="259" spans="1:3" x14ac:dyDescent="0.2">
      <c r="A259" s="23" t="s">
        <v>9</v>
      </c>
      <c r="B259" s="24" t="s">
        <v>258</v>
      </c>
      <c r="C259" s="24">
        <f t="shared" si="4"/>
        <v>27189.993999999999</v>
      </c>
    </row>
    <row r="260" spans="1:3" x14ac:dyDescent="0.2">
      <c r="A260" s="23" t="s">
        <v>9</v>
      </c>
      <c r="B260" s="24" t="s">
        <v>258</v>
      </c>
      <c r="C260" s="24">
        <f t="shared" si="4"/>
        <v>27189.993999999999</v>
      </c>
    </row>
    <row r="261" spans="1:3" x14ac:dyDescent="0.2">
      <c r="A261" s="23" t="s">
        <v>9</v>
      </c>
      <c r="B261" s="24" t="s">
        <v>258</v>
      </c>
      <c r="C261" s="24">
        <f t="shared" si="4"/>
        <v>27189.993999999999</v>
      </c>
    </row>
    <row r="262" spans="1:3" x14ac:dyDescent="0.2">
      <c r="A262" s="23" t="s">
        <v>9</v>
      </c>
      <c r="B262" s="24" t="s">
        <v>258</v>
      </c>
      <c r="C262" s="24">
        <f t="shared" si="4"/>
        <v>27189.993999999999</v>
      </c>
    </row>
    <row r="263" spans="1:3" x14ac:dyDescent="0.2">
      <c r="A263" s="23" t="s">
        <v>9</v>
      </c>
      <c r="B263" s="24" t="s">
        <v>258</v>
      </c>
      <c r="C263" s="24">
        <f t="shared" si="4"/>
        <v>27189.993999999999</v>
      </c>
    </row>
    <row r="264" spans="1:3" x14ac:dyDescent="0.2">
      <c r="A264" s="23" t="s">
        <v>9</v>
      </c>
      <c r="B264" s="24" t="s">
        <v>258</v>
      </c>
      <c r="C264" s="24">
        <f t="shared" si="4"/>
        <v>27189.993999999999</v>
      </c>
    </row>
    <row r="265" spans="1:3" x14ac:dyDescent="0.2">
      <c r="A265" s="23" t="s">
        <v>9</v>
      </c>
      <c r="B265" s="24" t="s">
        <v>258</v>
      </c>
      <c r="C265" s="24">
        <f t="shared" si="4"/>
        <v>27189.993999999999</v>
      </c>
    </row>
    <row r="266" spans="1:3" x14ac:dyDescent="0.2">
      <c r="A266" s="23" t="s">
        <v>9</v>
      </c>
      <c r="B266" s="24" t="s">
        <v>258</v>
      </c>
      <c r="C266" s="24">
        <f t="shared" si="4"/>
        <v>27189.993999999999</v>
      </c>
    </row>
    <row r="267" spans="1:3" x14ac:dyDescent="0.2">
      <c r="A267" s="23" t="s">
        <v>9</v>
      </c>
      <c r="B267" s="24" t="s">
        <v>258</v>
      </c>
      <c r="C267" s="24">
        <f t="shared" si="4"/>
        <v>27189.993999999999</v>
      </c>
    </row>
    <row r="268" spans="1:3" x14ac:dyDescent="0.2">
      <c r="A268" s="23" t="s">
        <v>9</v>
      </c>
      <c r="B268" s="24" t="s">
        <v>258</v>
      </c>
      <c r="C268" s="24">
        <f t="shared" si="4"/>
        <v>27189.993999999999</v>
      </c>
    </row>
    <row r="269" spans="1:3" x14ac:dyDescent="0.2">
      <c r="A269" s="23" t="s">
        <v>9</v>
      </c>
      <c r="B269" s="24" t="s">
        <v>258</v>
      </c>
      <c r="C269" s="24">
        <f t="shared" si="4"/>
        <v>27189.993999999999</v>
      </c>
    </row>
    <row r="270" spans="1:3" x14ac:dyDescent="0.2">
      <c r="A270" s="23" t="s">
        <v>9</v>
      </c>
      <c r="B270" s="24" t="s">
        <v>258</v>
      </c>
      <c r="C270" s="24">
        <f t="shared" si="4"/>
        <v>27189.993999999999</v>
      </c>
    </row>
    <row r="271" spans="1:3" x14ac:dyDescent="0.2">
      <c r="A271" s="23" t="s">
        <v>9</v>
      </c>
      <c r="B271" s="24" t="s">
        <v>258</v>
      </c>
      <c r="C271" s="24">
        <f t="shared" si="4"/>
        <v>27189.993999999999</v>
      </c>
    </row>
    <row r="272" spans="1:3" x14ac:dyDescent="0.2">
      <c r="A272" s="23" t="s">
        <v>9</v>
      </c>
      <c r="B272" s="24" t="s">
        <v>258</v>
      </c>
      <c r="C272" s="24">
        <f t="shared" si="4"/>
        <v>27189.993999999999</v>
      </c>
    </row>
    <row r="273" spans="1:3" x14ac:dyDescent="0.2">
      <c r="A273" s="23" t="s">
        <v>9</v>
      </c>
      <c r="B273" s="24" t="s">
        <v>258</v>
      </c>
      <c r="C273" s="24">
        <f t="shared" si="4"/>
        <v>27189.993999999999</v>
      </c>
    </row>
    <row r="274" spans="1:3" x14ac:dyDescent="0.2">
      <c r="A274" s="23" t="s">
        <v>9</v>
      </c>
      <c r="B274" s="24" t="s">
        <v>258</v>
      </c>
      <c r="C274" s="24">
        <f t="shared" si="4"/>
        <v>27189.993999999999</v>
      </c>
    </row>
    <row r="275" spans="1:3" x14ac:dyDescent="0.2">
      <c r="A275" s="23" t="s">
        <v>9</v>
      </c>
      <c r="B275" s="24" t="s">
        <v>258</v>
      </c>
      <c r="C275" s="24">
        <f t="shared" si="4"/>
        <v>27189.993999999999</v>
      </c>
    </row>
    <row r="276" spans="1:3" x14ac:dyDescent="0.2">
      <c r="A276" s="23" t="s">
        <v>9</v>
      </c>
      <c r="B276" s="24" t="s">
        <v>258</v>
      </c>
      <c r="C276" s="24">
        <f t="shared" si="4"/>
        <v>27189.993999999999</v>
      </c>
    </row>
    <row r="277" spans="1:3" x14ac:dyDescent="0.2">
      <c r="A277" s="23" t="s">
        <v>9</v>
      </c>
      <c r="B277" s="24" t="s">
        <v>258</v>
      </c>
      <c r="C277" s="24">
        <f t="shared" si="4"/>
        <v>27189.993999999999</v>
      </c>
    </row>
    <row r="278" spans="1:3" x14ac:dyDescent="0.2">
      <c r="A278" s="23" t="s">
        <v>9</v>
      </c>
      <c r="B278" s="24" t="s">
        <v>258</v>
      </c>
      <c r="C278" s="24">
        <f t="shared" si="4"/>
        <v>27189.993999999999</v>
      </c>
    </row>
    <row r="279" spans="1:3" x14ac:dyDescent="0.2">
      <c r="A279" s="23" t="s">
        <v>9</v>
      </c>
      <c r="B279" s="24" t="s">
        <v>258</v>
      </c>
      <c r="C279" s="24">
        <f t="shared" si="4"/>
        <v>27189.993999999999</v>
      </c>
    </row>
    <row r="280" spans="1:3" x14ac:dyDescent="0.2">
      <c r="A280" s="23" t="s">
        <v>9</v>
      </c>
      <c r="B280" s="24" t="s">
        <v>258</v>
      </c>
      <c r="C280" s="24">
        <f t="shared" si="4"/>
        <v>27189.993999999999</v>
      </c>
    </row>
    <row r="281" spans="1:3" x14ac:dyDescent="0.2">
      <c r="A281" s="23" t="s">
        <v>9</v>
      </c>
      <c r="B281" s="24" t="s">
        <v>259</v>
      </c>
      <c r="C281" s="24">
        <f t="shared" si="4"/>
        <v>27189.993999999999</v>
      </c>
    </row>
    <row r="282" spans="1:3" x14ac:dyDescent="0.2">
      <c r="A282" s="23" t="s">
        <v>9</v>
      </c>
      <c r="B282" s="24" t="s">
        <v>260</v>
      </c>
      <c r="C282" s="24">
        <f>10215.51*1.16</f>
        <v>11849.991599999999</v>
      </c>
    </row>
    <row r="283" spans="1:3" x14ac:dyDescent="0.2">
      <c r="A283" s="23" t="s">
        <v>9</v>
      </c>
      <c r="B283" s="24" t="s">
        <v>260</v>
      </c>
      <c r="C283" s="24">
        <f>10215.51*1.16</f>
        <v>11849.991599999999</v>
      </c>
    </row>
    <row r="284" spans="1:3" x14ac:dyDescent="0.2">
      <c r="A284" s="23" t="s">
        <v>9</v>
      </c>
      <c r="B284" s="24" t="s">
        <v>261</v>
      </c>
      <c r="C284" s="24">
        <v>11000.001399999999</v>
      </c>
    </row>
    <row r="285" spans="1:3" x14ac:dyDescent="0.2">
      <c r="A285" s="23" t="s">
        <v>9</v>
      </c>
      <c r="B285" s="24" t="s">
        <v>261</v>
      </c>
      <c r="C285" s="24">
        <v>11000.001399999999</v>
      </c>
    </row>
    <row r="286" spans="1:3" x14ac:dyDescent="0.2">
      <c r="A286" s="23" t="s">
        <v>9</v>
      </c>
      <c r="B286" s="24" t="s">
        <v>261</v>
      </c>
      <c r="C286" s="24">
        <v>11000.001399999999</v>
      </c>
    </row>
    <row r="287" spans="1:3" x14ac:dyDescent="0.2">
      <c r="A287" s="23" t="s">
        <v>9</v>
      </c>
      <c r="B287" s="24" t="s">
        <v>261</v>
      </c>
      <c r="C287" s="24">
        <v>11000.001399999999</v>
      </c>
    </row>
    <row r="288" spans="1:3" x14ac:dyDescent="0.2">
      <c r="A288" s="23" t="s">
        <v>9</v>
      </c>
      <c r="B288" s="24" t="s">
        <v>261</v>
      </c>
      <c r="C288" s="24">
        <v>11000.001399999999</v>
      </c>
    </row>
    <row r="289" spans="1:3" x14ac:dyDescent="0.2">
      <c r="A289" s="23" t="s">
        <v>9</v>
      </c>
      <c r="B289" s="24" t="s">
        <v>261</v>
      </c>
      <c r="C289" s="24">
        <v>11000.001399999999</v>
      </c>
    </row>
    <row r="290" spans="1:3" x14ac:dyDescent="0.2">
      <c r="A290" s="23" t="s">
        <v>9</v>
      </c>
      <c r="B290" s="24" t="s">
        <v>261</v>
      </c>
      <c r="C290" s="24">
        <v>11000.001399999999</v>
      </c>
    </row>
    <row r="291" spans="1:3" x14ac:dyDescent="0.2">
      <c r="A291" s="23" t="s">
        <v>9</v>
      </c>
      <c r="B291" s="24" t="s">
        <v>261</v>
      </c>
      <c r="C291" s="24">
        <v>11000.001399999999</v>
      </c>
    </row>
    <row r="292" spans="1:3" x14ac:dyDescent="0.2">
      <c r="A292" s="23" t="s">
        <v>9</v>
      </c>
      <c r="B292" s="24" t="s">
        <v>261</v>
      </c>
      <c r="C292" s="24">
        <v>11000.001399999999</v>
      </c>
    </row>
    <row r="293" spans="1:3" x14ac:dyDescent="0.2">
      <c r="A293" s="23" t="s">
        <v>9</v>
      </c>
      <c r="B293" s="24" t="s">
        <v>261</v>
      </c>
      <c r="C293" s="24">
        <v>11000.001399999999</v>
      </c>
    </row>
    <row r="294" spans="1:3" x14ac:dyDescent="0.2">
      <c r="A294" s="23" t="s">
        <v>9</v>
      </c>
      <c r="B294" s="24" t="s">
        <v>261</v>
      </c>
      <c r="C294" s="24">
        <v>11000.001399999999</v>
      </c>
    </row>
    <row r="295" spans="1:3" x14ac:dyDescent="0.2">
      <c r="A295" s="23" t="s">
        <v>9</v>
      </c>
      <c r="B295" s="24" t="s">
        <v>261</v>
      </c>
      <c r="C295" s="24">
        <v>11000.001399999999</v>
      </c>
    </row>
    <row r="296" spans="1:3" x14ac:dyDescent="0.2">
      <c r="A296" s="23" t="s">
        <v>9</v>
      </c>
      <c r="B296" s="24" t="s">
        <v>261</v>
      </c>
      <c r="C296" s="24">
        <v>11000.001399999999</v>
      </c>
    </row>
    <row r="297" spans="1:3" x14ac:dyDescent="0.2">
      <c r="A297" s="23" t="s">
        <v>9</v>
      </c>
      <c r="B297" s="24" t="s">
        <v>261</v>
      </c>
      <c r="C297" s="24">
        <v>11000.001399999999</v>
      </c>
    </row>
    <row r="298" spans="1:3" x14ac:dyDescent="0.2">
      <c r="A298" s="23" t="s">
        <v>9</v>
      </c>
      <c r="B298" s="24" t="s">
        <v>261</v>
      </c>
      <c r="C298" s="24">
        <v>11000.001399999999</v>
      </c>
    </row>
    <row r="299" spans="1:3" x14ac:dyDescent="0.2">
      <c r="A299" s="23" t="s">
        <v>9</v>
      </c>
      <c r="B299" s="24" t="s">
        <v>261</v>
      </c>
      <c r="C299" s="24">
        <v>11000.001399999999</v>
      </c>
    </row>
    <row r="300" spans="1:3" x14ac:dyDescent="0.2">
      <c r="A300" s="23" t="s">
        <v>9</v>
      </c>
      <c r="B300" s="24" t="s">
        <v>261</v>
      </c>
      <c r="C300" s="24">
        <v>11000.001399999999</v>
      </c>
    </row>
    <row r="301" spans="1:3" x14ac:dyDescent="0.2">
      <c r="A301" s="23" t="s">
        <v>9</v>
      </c>
      <c r="B301" s="24" t="s">
        <v>261</v>
      </c>
      <c r="C301" s="24">
        <v>11000.001399999999</v>
      </c>
    </row>
    <row r="302" spans="1:3" x14ac:dyDescent="0.2">
      <c r="A302" s="23" t="s">
        <v>9</v>
      </c>
      <c r="B302" s="24" t="s">
        <v>261</v>
      </c>
      <c r="C302" s="24">
        <v>11000.001399999999</v>
      </c>
    </row>
    <row r="303" spans="1:3" x14ac:dyDescent="0.2">
      <c r="A303" s="23" t="s">
        <v>9</v>
      </c>
      <c r="B303" s="24" t="s">
        <v>261</v>
      </c>
      <c r="C303" s="24">
        <v>11000.001399999999</v>
      </c>
    </row>
    <row r="304" spans="1:3" x14ac:dyDescent="0.2">
      <c r="A304" s="23" t="s">
        <v>9</v>
      </c>
      <c r="B304" s="24" t="s">
        <v>261</v>
      </c>
      <c r="C304" s="24">
        <v>11000.001399999999</v>
      </c>
    </row>
    <row r="305" spans="1:3" x14ac:dyDescent="0.2">
      <c r="A305" s="23" t="s">
        <v>9</v>
      </c>
      <c r="B305" s="24" t="s">
        <v>261</v>
      </c>
      <c r="C305" s="24">
        <v>11000.001399999999</v>
      </c>
    </row>
    <row r="306" spans="1:3" x14ac:dyDescent="0.2">
      <c r="A306" s="23" t="s">
        <v>9</v>
      </c>
      <c r="B306" s="24" t="s">
        <v>261</v>
      </c>
      <c r="C306" s="24">
        <v>11000.001399999999</v>
      </c>
    </row>
    <row r="307" spans="1:3" x14ac:dyDescent="0.2">
      <c r="A307" s="23" t="s">
        <v>9</v>
      </c>
      <c r="B307" s="24" t="s">
        <v>261</v>
      </c>
      <c r="C307" s="24">
        <v>11000.001399999999</v>
      </c>
    </row>
    <row r="308" spans="1:3" x14ac:dyDescent="0.2">
      <c r="A308" s="23" t="s">
        <v>9</v>
      </c>
      <c r="B308" s="24" t="s">
        <v>261</v>
      </c>
      <c r="C308" s="24">
        <v>11000.001399999999</v>
      </c>
    </row>
    <row r="309" spans="1:3" x14ac:dyDescent="0.2">
      <c r="A309" s="23" t="s">
        <v>9</v>
      </c>
      <c r="B309" s="24" t="s">
        <v>261</v>
      </c>
      <c r="C309" s="24">
        <v>11000.001399999999</v>
      </c>
    </row>
    <row r="310" spans="1:3" x14ac:dyDescent="0.2">
      <c r="A310" s="23" t="s">
        <v>9</v>
      </c>
      <c r="B310" s="24" t="s">
        <v>261</v>
      </c>
      <c r="C310" s="24">
        <v>11000.001399999999</v>
      </c>
    </row>
    <row r="311" spans="1:3" x14ac:dyDescent="0.2">
      <c r="A311" s="23" t="s">
        <v>9</v>
      </c>
      <c r="B311" s="24" t="s">
        <v>261</v>
      </c>
      <c r="C311" s="24">
        <v>11000.001399999999</v>
      </c>
    </row>
    <row r="312" spans="1:3" x14ac:dyDescent="0.2">
      <c r="A312" s="23" t="s">
        <v>9</v>
      </c>
      <c r="B312" s="24" t="s">
        <v>261</v>
      </c>
      <c r="C312" s="24">
        <v>11000.001399999999</v>
      </c>
    </row>
    <row r="313" spans="1:3" x14ac:dyDescent="0.2">
      <c r="A313" s="23" t="s">
        <v>9</v>
      </c>
      <c r="B313" s="24" t="s">
        <v>261</v>
      </c>
      <c r="C313" s="24">
        <v>11000.001399999999</v>
      </c>
    </row>
    <row r="314" spans="1:3" x14ac:dyDescent="0.2">
      <c r="A314" s="23" t="s">
        <v>9</v>
      </c>
      <c r="B314" s="24" t="s">
        <v>261</v>
      </c>
      <c r="C314" s="24">
        <v>11000.001399999999</v>
      </c>
    </row>
    <row r="315" spans="1:3" x14ac:dyDescent="0.2">
      <c r="A315" s="23" t="s">
        <v>9</v>
      </c>
      <c r="B315" s="24" t="s">
        <v>261</v>
      </c>
      <c r="C315" s="24">
        <v>11000.001399999999</v>
      </c>
    </row>
    <row r="316" spans="1:3" x14ac:dyDescent="0.2">
      <c r="A316" s="23" t="s">
        <v>9</v>
      </c>
      <c r="B316" s="24" t="s">
        <v>261</v>
      </c>
      <c r="C316" s="24">
        <v>11000.001399999999</v>
      </c>
    </row>
    <row r="317" spans="1:3" x14ac:dyDescent="0.2">
      <c r="A317" s="23" t="s">
        <v>9</v>
      </c>
      <c r="B317" s="24" t="s">
        <v>261</v>
      </c>
      <c r="C317" s="24">
        <v>11000.001399999999</v>
      </c>
    </row>
    <row r="318" spans="1:3" x14ac:dyDescent="0.2">
      <c r="A318" s="23" t="s">
        <v>9</v>
      </c>
      <c r="B318" s="24" t="s">
        <v>261</v>
      </c>
      <c r="C318" s="24">
        <v>11000.001399999999</v>
      </c>
    </row>
    <row r="319" spans="1:3" x14ac:dyDescent="0.2">
      <c r="A319" s="23" t="s">
        <v>9</v>
      </c>
      <c r="B319" s="24" t="s">
        <v>261</v>
      </c>
      <c r="C319" s="24">
        <v>11000.001399999999</v>
      </c>
    </row>
    <row r="320" spans="1:3" x14ac:dyDescent="0.2">
      <c r="A320" s="23" t="s">
        <v>9</v>
      </c>
      <c r="B320" s="24" t="s">
        <v>261</v>
      </c>
      <c r="C320" s="24">
        <v>11000.001399999999</v>
      </c>
    </row>
    <row r="321" spans="1:3" x14ac:dyDescent="0.2">
      <c r="A321" s="23" t="s">
        <v>9</v>
      </c>
      <c r="B321" s="24" t="s">
        <v>261</v>
      </c>
      <c r="C321" s="24">
        <v>11000.001399999999</v>
      </c>
    </row>
    <row r="322" spans="1:3" x14ac:dyDescent="0.2">
      <c r="A322" s="23" t="s">
        <v>9</v>
      </c>
      <c r="B322" s="24" t="s">
        <v>261</v>
      </c>
      <c r="C322" s="24">
        <v>11000.001399999999</v>
      </c>
    </row>
    <row r="323" spans="1:3" x14ac:dyDescent="0.2">
      <c r="A323" s="23" t="s">
        <v>9</v>
      </c>
      <c r="B323" s="24" t="s">
        <v>261</v>
      </c>
      <c r="C323" s="24">
        <v>11000.001399999999</v>
      </c>
    </row>
    <row r="324" spans="1:3" x14ac:dyDescent="0.2">
      <c r="A324" s="23" t="s">
        <v>9</v>
      </c>
      <c r="B324" s="24" t="s">
        <v>261</v>
      </c>
      <c r="C324" s="24">
        <v>11000.001399999999</v>
      </c>
    </row>
    <row r="325" spans="1:3" x14ac:dyDescent="0.2">
      <c r="A325" s="23" t="s">
        <v>9</v>
      </c>
      <c r="B325" s="24" t="s">
        <v>261</v>
      </c>
      <c r="C325" s="24">
        <v>11000.001399999999</v>
      </c>
    </row>
    <row r="326" spans="1:3" x14ac:dyDescent="0.2">
      <c r="A326" s="23" t="s">
        <v>9</v>
      </c>
      <c r="B326" s="24" t="s">
        <v>261</v>
      </c>
      <c r="C326" s="24">
        <v>11000.001399999999</v>
      </c>
    </row>
    <row r="327" spans="1:3" x14ac:dyDescent="0.2">
      <c r="A327" s="23" t="s">
        <v>9</v>
      </c>
      <c r="B327" s="24" t="s">
        <v>261</v>
      </c>
      <c r="C327" s="24">
        <v>11000.001399999999</v>
      </c>
    </row>
    <row r="328" spans="1:3" x14ac:dyDescent="0.2">
      <c r="A328" s="23" t="s">
        <v>9</v>
      </c>
      <c r="B328" s="24" t="s">
        <v>261</v>
      </c>
      <c r="C328" s="24">
        <v>11000.001399999999</v>
      </c>
    </row>
    <row r="329" spans="1:3" x14ac:dyDescent="0.2">
      <c r="A329" s="23" t="s">
        <v>9</v>
      </c>
      <c r="B329" s="24" t="s">
        <v>261</v>
      </c>
      <c r="C329" s="24">
        <v>11000.001399999999</v>
      </c>
    </row>
    <row r="330" spans="1:3" x14ac:dyDescent="0.2">
      <c r="A330" s="23" t="s">
        <v>9</v>
      </c>
      <c r="B330" s="24" t="s">
        <v>261</v>
      </c>
      <c r="C330" s="24">
        <v>11000.001399999999</v>
      </c>
    </row>
    <row r="331" spans="1:3" ht="25.5" x14ac:dyDescent="0.2">
      <c r="A331" s="23" t="s">
        <v>9</v>
      </c>
      <c r="B331" s="24" t="s">
        <v>262</v>
      </c>
      <c r="C331" s="24">
        <v>12500.001</v>
      </c>
    </row>
    <row r="332" spans="1:3" ht="25.5" x14ac:dyDescent="0.2">
      <c r="A332" s="23" t="s">
        <v>9</v>
      </c>
      <c r="B332" s="24" t="s">
        <v>263</v>
      </c>
      <c r="C332" s="24">
        <v>12500.001</v>
      </c>
    </row>
    <row r="333" spans="1:3" ht="25.5" x14ac:dyDescent="0.2">
      <c r="A333" s="23" t="s">
        <v>9</v>
      </c>
      <c r="B333" s="24" t="s">
        <v>263</v>
      </c>
      <c r="C333" s="24">
        <v>12500.001</v>
      </c>
    </row>
    <row r="334" spans="1:3" ht="25.5" x14ac:dyDescent="0.2">
      <c r="A334" s="23" t="s">
        <v>9</v>
      </c>
      <c r="B334" s="24" t="s">
        <v>263</v>
      </c>
      <c r="C334" s="24">
        <v>12500.001</v>
      </c>
    </row>
    <row r="335" spans="1:3" ht="25.5" x14ac:dyDescent="0.2">
      <c r="A335" s="23" t="s">
        <v>9</v>
      </c>
      <c r="B335" s="24" t="s">
        <v>263</v>
      </c>
      <c r="C335" s="24">
        <v>12500.001</v>
      </c>
    </row>
    <row r="336" spans="1:3" ht="25.5" x14ac:dyDescent="0.2">
      <c r="A336" s="23" t="s">
        <v>9</v>
      </c>
      <c r="B336" s="24" t="s">
        <v>263</v>
      </c>
      <c r="C336" s="24">
        <v>12500.001</v>
      </c>
    </row>
    <row r="337" spans="1:3" ht="25.5" x14ac:dyDescent="0.2">
      <c r="A337" s="23" t="s">
        <v>9</v>
      </c>
      <c r="B337" s="24" t="s">
        <v>263</v>
      </c>
      <c r="C337" s="24">
        <v>12500.001</v>
      </c>
    </row>
    <row r="338" spans="1:3" ht="25.5" x14ac:dyDescent="0.2">
      <c r="A338" s="23" t="s">
        <v>9</v>
      </c>
      <c r="B338" s="24" t="s">
        <v>263</v>
      </c>
      <c r="C338" s="24">
        <v>12500.001</v>
      </c>
    </row>
    <row r="339" spans="1:3" x14ac:dyDescent="0.2">
      <c r="A339" s="23" t="s">
        <v>9</v>
      </c>
      <c r="B339" s="24" t="s">
        <v>264</v>
      </c>
      <c r="C339" s="24">
        <v>16500.003280000001</v>
      </c>
    </row>
    <row r="340" spans="1:3" x14ac:dyDescent="0.2">
      <c r="A340" s="23" t="s">
        <v>9</v>
      </c>
      <c r="B340" s="24" t="s">
        <v>264</v>
      </c>
      <c r="C340" s="24">
        <v>16500.003280000001</v>
      </c>
    </row>
    <row r="341" spans="1:3" x14ac:dyDescent="0.2">
      <c r="A341" s="23" t="s">
        <v>9</v>
      </c>
      <c r="B341" s="24" t="s">
        <v>264</v>
      </c>
      <c r="C341" s="24">
        <v>16500.003280000001</v>
      </c>
    </row>
    <row r="342" spans="1:3" x14ac:dyDescent="0.2">
      <c r="A342" s="23" t="s">
        <v>9</v>
      </c>
      <c r="B342" s="24" t="s">
        <v>264</v>
      </c>
      <c r="C342" s="24">
        <v>16500.003280000001</v>
      </c>
    </row>
    <row r="343" spans="1:3" x14ac:dyDescent="0.2">
      <c r="A343" s="23" t="s">
        <v>9</v>
      </c>
      <c r="B343" s="24" t="s">
        <v>264</v>
      </c>
      <c r="C343" s="24">
        <v>16500.003280000001</v>
      </c>
    </row>
    <row r="344" spans="1:3" x14ac:dyDescent="0.2">
      <c r="A344" s="23" t="s">
        <v>9</v>
      </c>
      <c r="B344" s="24" t="s">
        <v>264</v>
      </c>
      <c r="C344" s="24">
        <v>16500.003280000001</v>
      </c>
    </row>
    <row r="345" spans="1:3" x14ac:dyDescent="0.2">
      <c r="A345" s="23" t="s">
        <v>9</v>
      </c>
      <c r="B345" s="24" t="s">
        <v>264</v>
      </c>
      <c r="C345" s="24">
        <v>16500.003280000001</v>
      </c>
    </row>
    <row r="346" spans="1:3" x14ac:dyDescent="0.2">
      <c r="A346" s="23" t="s">
        <v>9</v>
      </c>
      <c r="B346" s="24" t="s">
        <v>264</v>
      </c>
      <c r="C346" s="24">
        <v>16500.003280000001</v>
      </c>
    </row>
    <row r="347" spans="1:3" x14ac:dyDescent="0.2">
      <c r="A347" s="23" t="s">
        <v>9</v>
      </c>
      <c r="B347" s="24" t="s">
        <v>264</v>
      </c>
      <c r="C347" s="24">
        <v>16500.003280000001</v>
      </c>
    </row>
    <row r="348" spans="1:3" x14ac:dyDescent="0.2">
      <c r="A348" s="23" t="s">
        <v>9</v>
      </c>
      <c r="B348" s="24" t="s">
        <v>264</v>
      </c>
      <c r="C348" s="24">
        <v>16500.003280000001</v>
      </c>
    </row>
    <row r="349" spans="1:3" x14ac:dyDescent="0.2">
      <c r="A349" s="23" t="s">
        <v>9</v>
      </c>
      <c r="B349" s="24" t="s">
        <v>264</v>
      </c>
      <c r="C349" s="24">
        <v>16500.003280000001</v>
      </c>
    </row>
    <row r="350" spans="1:3" x14ac:dyDescent="0.2">
      <c r="A350" s="23" t="s">
        <v>9</v>
      </c>
      <c r="B350" s="24" t="s">
        <v>264</v>
      </c>
      <c r="C350" s="24">
        <v>16500.003280000001</v>
      </c>
    </row>
    <row r="351" spans="1:3" x14ac:dyDescent="0.2">
      <c r="A351" s="23" t="s">
        <v>9</v>
      </c>
      <c r="B351" s="24" t="s">
        <v>264</v>
      </c>
      <c r="C351" s="24">
        <v>16500.003280000001</v>
      </c>
    </row>
    <row r="352" spans="1:3" x14ac:dyDescent="0.2">
      <c r="A352" s="23" t="s">
        <v>9</v>
      </c>
      <c r="B352" s="24" t="s">
        <v>264</v>
      </c>
      <c r="C352" s="24">
        <v>16500.003280000001</v>
      </c>
    </row>
    <row r="353" spans="1:3" x14ac:dyDescent="0.2">
      <c r="A353" s="23" t="s">
        <v>9</v>
      </c>
      <c r="B353" s="24" t="s">
        <v>264</v>
      </c>
      <c r="C353" s="24">
        <v>16500.003280000001</v>
      </c>
    </row>
    <row r="354" spans="1:3" x14ac:dyDescent="0.2">
      <c r="A354" s="23" t="s">
        <v>9</v>
      </c>
      <c r="B354" s="24" t="s">
        <v>264</v>
      </c>
      <c r="C354" s="24">
        <v>16500.003280000001</v>
      </c>
    </row>
    <row r="355" spans="1:3" x14ac:dyDescent="0.2">
      <c r="A355" s="23" t="s">
        <v>9</v>
      </c>
      <c r="B355" s="24" t="s">
        <v>264</v>
      </c>
      <c r="C355" s="24">
        <v>16500.003280000001</v>
      </c>
    </row>
    <row r="356" spans="1:3" x14ac:dyDescent="0.2">
      <c r="A356" s="23" t="s">
        <v>9</v>
      </c>
      <c r="B356" s="24" t="s">
        <v>264</v>
      </c>
      <c r="C356" s="24">
        <v>16500.003280000001</v>
      </c>
    </row>
    <row r="357" spans="1:3" x14ac:dyDescent="0.2">
      <c r="A357" s="23" t="s">
        <v>9</v>
      </c>
      <c r="B357" s="24" t="s">
        <v>264</v>
      </c>
      <c r="C357" s="24">
        <v>16500.003280000001</v>
      </c>
    </row>
    <row r="358" spans="1:3" x14ac:dyDescent="0.2">
      <c r="A358" s="23" t="s">
        <v>9</v>
      </c>
      <c r="B358" s="24" t="s">
        <v>264</v>
      </c>
      <c r="C358" s="24">
        <v>16500.003280000001</v>
      </c>
    </row>
    <row r="359" spans="1:3" x14ac:dyDescent="0.2">
      <c r="A359" s="23" t="s">
        <v>9</v>
      </c>
      <c r="B359" s="24" t="s">
        <v>264</v>
      </c>
      <c r="C359" s="24">
        <v>16500.003280000001</v>
      </c>
    </row>
    <row r="360" spans="1:3" x14ac:dyDescent="0.2">
      <c r="A360" s="23" t="s">
        <v>9</v>
      </c>
      <c r="B360" s="24" t="s">
        <v>264</v>
      </c>
      <c r="C360" s="24">
        <v>16500.003280000001</v>
      </c>
    </row>
    <row r="361" spans="1:3" x14ac:dyDescent="0.2">
      <c r="A361" s="23" t="s">
        <v>9</v>
      </c>
      <c r="B361" s="24" t="s">
        <v>264</v>
      </c>
      <c r="C361" s="24">
        <v>16500.003280000001</v>
      </c>
    </row>
    <row r="362" spans="1:3" x14ac:dyDescent="0.2">
      <c r="A362" s="23" t="s">
        <v>9</v>
      </c>
      <c r="B362" s="24" t="s">
        <v>264</v>
      </c>
      <c r="C362" s="24">
        <v>16500.003280000001</v>
      </c>
    </row>
    <row r="363" spans="1:3" x14ac:dyDescent="0.2">
      <c r="A363" s="23" t="s">
        <v>9</v>
      </c>
      <c r="B363" s="24" t="s">
        <v>264</v>
      </c>
      <c r="C363" s="24">
        <v>16500.003280000001</v>
      </c>
    </row>
    <row r="364" spans="1:3" x14ac:dyDescent="0.2">
      <c r="A364" s="23" t="s">
        <v>9</v>
      </c>
      <c r="B364" s="24" t="s">
        <v>264</v>
      </c>
      <c r="C364" s="24">
        <v>16500.003280000001</v>
      </c>
    </row>
    <row r="365" spans="1:3" x14ac:dyDescent="0.2">
      <c r="A365" s="23" t="s">
        <v>9</v>
      </c>
      <c r="B365" s="24" t="s">
        <v>264</v>
      </c>
      <c r="C365" s="24">
        <v>16500.003280000001</v>
      </c>
    </row>
    <row r="366" spans="1:3" x14ac:dyDescent="0.2">
      <c r="A366" s="23" t="s">
        <v>9</v>
      </c>
      <c r="B366" s="24" t="s">
        <v>264</v>
      </c>
      <c r="C366" s="24">
        <v>16500.003280000001</v>
      </c>
    </row>
    <row r="367" spans="1:3" x14ac:dyDescent="0.2">
      <c r="A367" s="23" t="s">
        <v>9</v>
      </c>
      <c r="B367" s="24" t="s">
        <v>264</v>
      </c>
      <c r="C367" s="24">
        <v>16500.003280000001</v>
      </c>
    </row>
    <row r="368" spans="1:3" x14ac:dyDescent="0.2">
      <c r="A368" s="23" t="s">
        <v>9</v>
      </c>
      <c r="B368" s="24" t="s">
        <v>264</v>
      </c>
      <c r="C368" s="24">
        <v>16500.003280000001</v>
      </c>
    </row>
    <row r="369" spans="1:3" x14ac:dyDescent="0.2">
      <c r="A369" s="23" t="s">
        <v>9</v>
      </c>
      <c r="B369" s="24" t="s">
        <v>264</v>
      </c>
      <c r="C369" s="24">
        <v>16500.003280000001</v>
      </c>
    </row>
    <row r="370" spans="1:3" x14ac:dyDescent="0.2">
      <c r="A370" s="23" t="s">
        <v>9</v>
      </c>
      <c r="B370" s="24" t="s">
        <v>264</v>
      </c>
      <c r="C370" s="24">
        <v>16500.003280000001</v>
      </c>
    </row>
    <row r="371" spans="1:3" x14ac:dyDescent="0.2">
      <c r="A371" s="23" t="s">
        <v>9</v>
      </c>
      <c r="B371" s="24" t="s">
        <v>264</v>
      </c>
      <c r="C371" s="24">
        <v>16500.003280000001</v>
      </c>
    </row>
    <row r="372" spans="1:3" x14ac:dyDescent="0.2">
      <c r="A372" s="23" t="s">
        <v>9</v>
      </c>
      <c r="B372" s="24" t="s">
        <v>264</v>
      </c>
      <c r="C372" s="24">
        <v>16500.003280000001</v>
      </c>
    </row>
    <row r="373" spans="1:3" x14ac:dyDescent="0.2">
      <c r="A373" s="23" t="s">
        <v>9</v>
      </c>
      <c r="B373" s="24" t="s">
        <v>264</v>
      </c>
      <c r="C373" s="24">
        <v>16500.003280000001</v>
      </c>
    </row>
    <row r="374" spans="1:3" x14ac:dyDescent="0.2">
      <c r="A374" s="23" t="s">
        <v>9</v>
      </c>
      <c r="B374" s="24" t="s">
        <v>264</v>
      </c>
      <c r="C374" s="24">
        <v>16500.003280000001</v>
      </c>
    </row>
    <row r="375" spans="1:3" x14ac:dyDescent="0.2">
      <c r="A375" s="23" t="s">
        <v>9</v>
      </c>
      <c r="B375" s="24" t="s">
        <v>264</v>
      </c>
      <c r="C375" s="24">
        <v>16500.003280000001</v>
      </c>
    </row>
    <row r="376" spans="1:3" x14ac:dyDescent="0.2">
      <c r="A376" s="23" t="s">
        <v>9</v>
      </c>
      <c r="B376" s="24" t="s">
        <v>264</v>
      </c>
      <c r="C376" s="24">
        <v>16500.003280000001</v>
      </c>
    </row>
    <row r="377" spans="1:3" x14ac:dyDescent="0.2">
      <c r="A377" s="23" t="s">
        <v>9</v>
      </c>
      <c r="B377" s="24" t="s">
        <v>264</v>
      </c>
      <c r="C377" s="24">
        <v>16500.003280000001</v>
      </c>
    </row>
    <row r="378" spans="1:3" x14ac:dyDescent="0.2">
      <c r="A378" s="23" t="s">
        <v>9</v>
      </c>
      <c r="B378" s="24" t="s">
        <v>264</v>
      </c>
      <c r="C378" s="24">
        <v>16500.003280000001</v>
      </c>
    </row>
    <row r="379" spans="1:3" x14ac:dyDescent="0.2">
      <c r="A379" s="23" t="s">
        <v>9</v>
      </c>
      <c r="B379" s="24" t="s">
        <v>264</v>
      </c>
      <c r="C379" s="24">
        <v>16500.003280000001</v>
      </c>
    </row>
    <row r="380" spans="1:3" x14ac:dyDescent="0.2">
      <c r="A380" s="23" t="s">
        <v>9</v>
      </c>
      <c r="B380" s="24" t="s">
        <v>264</v>
      </c>
      <c r="C380" s="24">
        <v>16500.003280000001</v>
      </c>
    </row>
    <row r="381" spans="1:3" x14ac:dyDescent="0.2">
      <c r="A381" s="23" t="s">
        <v>9</v>
      </c>
      <c r="B381" s="24" t="s">
        <v>264</v>
      </c>
      <c r="C381" s="24">
        <v>16500.003280000001</v>
      </c>
    </row>
    <row r="382" spans="1:3" x14ac:dyDescent="0.2">
      <c r="A382" s="23" t="s">
        <v>9</v>
      </c>
      <c r="B382" s="24" t="s">
        <v>264</v>
      </c>
      <c r="C382" s="24">
        <v>16500.003280000001</v>
      </c>
    </row>
    <row r="383" spans="1:3" x14ac:dyDescent="0.2">
      <c r="A383" s="23" t="s">
        <v>9</v>
      </c>
      <c r="B383" s="24" t="s">
        <v>264</v>
      </c>
      <c r="C383" s="24">
        <v>16500.003280000001</v>
      </c>
    </row>
    <row r="384" spans="1:3" x14ac:dyDescent="0.2">
      <c r="A384" s="23" t="s">
        <v>9</v>
      </c>
      <c r="B384" s="24" t="s">
        <v>264</v>
      </c>
      <c r="C384" s="24">
        <v>16500.003280000001</v>
      </c>
    </row>
    <row r="385" spans="1:3" x14ac:dyDescent="0.2">
      <c r="A385" s="23" t="s">
        <v>9</v>
      </c>
      <c r="B385" s="24" t="s">
        <v>264</v>
      </c>
      <c r="C385" s="24">
        <v>16500.003280000001</v>
      </c>
    </row>
    <row r="386" spans="1:3" x14ac:dyDescent="0.2">
      <c r="A386" s="23" t="s">
        <v>9</v>
      </c>
      <c r="B386" s="24" t="s">
        <v>264</v>
      </c>
      <c r="C386" s="24">
        <v>16500.003280000001</v>
      </c>
    </row>
    <row r="387" spans="1:3" x14ac:dyDescent="0.2">
      <c r="A387" s="23" t="s">
        <v>9</v>
      </c>
      <c r="B387" s="24" t="s">
        <v>264</v>
      </c>
      <c r="C387" s="24">
        <v>16500.003280000001</v>
      </c>
    </row>
    <row r="388" spans="1:3" x14ac:dyDescent="0.2">
      <c r="A388" s="23" t="s">
        <v>9</v>
      </c>
      <c r="B388" s="24" t="s">
        <v>264</v>
      </c>
      <c r="C388" s="24">
        <v>16500.003280000001</v>
      </c>
    </row>
    <row r="389" spans="1:3" x14ac:dyDescent="0.2">
      <c r="A389" s="23" t="s">
        <v>9</v>
      </c>
      <c r="B389" s="24" t="s">
        <v>264</v>
      </c>
      <c r="C389" s="24">
        <v>16500.003280000001</v>
      </c>
    </row>
    <row r="390" spans="1:3" x14ac:dyDescent="0.2">
      <c r="A390" s="23" t="s">
        <v>9</v>
      </c>
      <c r="B390" s="24" t="s">
        <v>264</v>
      </c>
      <c r="C390" s="24">
        <v>16500.003280000001</v>
      </c>
    </row>
    <row r="391" spans="1:3" x14ac:dyDescent="0.2">
      <c r="A391" s="23" t="s">
        <v>9</v>
      </c>
      <c r="B391" s="24" t="s">
        <v>264</v>
      </c>
      <c r="C391" s="24">
        <v>16500.003280000001</v>
      </c>
    </row>
    <row r="392" spans="1:3" x14ac:dyDescent="0.2">
      <c r="A392" s="23" t="s">
        <v>9</v>
      </c>
      <c r="B392" s="24" t="s">
        <v>264</v>
      </c>
      <c r="C392" s="24">
        <v>16500.003280000001</v>
      </c>
    </row>
    <row r="393" spans="1:3" x14ac:dyDescent="0.2">
      <c r="A393" s="23" t="s">
        <v>9</v>
      </c>
      <c r="B393" s="24" t="s">
        <v>264</v>
      </c>
      <c r="C393" s="24">
        <v>16500.003280000001</v>
      </c>
    </row>
    <row r="394" spans="1:3" x14ac:dyDescent="0.2">
      <c r="A394" s="23" t="s">
        <v>9</v>
      </c>
      <c r="B394" s="24" t="s">
        <v>264</v>
      </c>
      <c r="C394" s="24">
        <v>16500.003280000001</v>
      </c>
    </row>
    <row r="395" spans="1:3" x14ac:dyDescent="0.2">
      <c r="A395" s="23" t="s">
        <v>9</v>
      </c>
      <c r="B395" s="24" t="s">
        <v>264</v>
      </c>
      <c r="C395" s="24">
        <v>16500.003280000001</v>
      </c>
    </row>
    <row r="396" spans="1:3" x14ac:dyDescent="0.2">
      <c r="A396" s="23" t="s">
        <v>9</v>
      </c>
      <c r="B396" s="24" t="s">
        <v>264</v>
      </c>
      <c r="C396" s="24">
        <v>16500.003280000001</v>
      </c>
    </row>
    <row r="397" spans="1:3" x14ac:dyDescent="0.2">
      <c r="A397" s="23" t="s">
        <v>9</v>
      </c>
      <c r="B397" s="24" t="s">
        <v>264</v>
      </c>
      <c r="C397" s="24">
        <v>16500.003280000001</v>
      </c>
    </row>
    <row r="398" spans="1:3" x14ac:dyDescent="0.2">
      <c r="A398" s="23" t="s">
        <v>9</v>
      </c>
      <c r="B398" s="24" t="s">
        <v>264</v>
      </c>
      <c r="C398" s="24">
        <v>16500.003280000001</v>
      </c>
    </row>
    <row r="399" spans="1:3" x14ac:dyDescent="0.2">
      <c r="A399" s="23" t="s">
        <v>9</v>
      </c>
      <c r="B399" s="24" t="s">
        <v>264</v>
      </c>
      <c r="C399" s="24">
        <v>16500.003280000001</v>
      </c>
    </row>
    <row r="400" spans="1:3" ht="25.5" x14ac:dyDescent="0.2">
      <c r="A400" s="23" t="s">
        <v>9</v>
      </c>
      <c r="B400" s="24" t="s">
        <v>265</v>
      </c>
      <c r="C400" s="24">
        <v>12270.084999999999</v>
      </c>
    </row>
    <row r="401" spans="1:3" ht="25.5" x14ac:dyDescent="0.2">
      <c r="A401" s="23" t="s">
        <v>9</v>
      </c>
      <c r="B401" s="24" t="s">
        <v>266</v>
      </c>
      <c r="C401" s="24">
        <v>12270.084000000001</v>
      </c>
    </row>
    <row r="402" spans="1:3" ht="25.5" x14ac:dyDescent="0.2">
      <c r="A402" s="23" t="s">
        <v>9</v>
      </c>
      <c r="B402" s="24" t="s">
        <v>265</v>
      </c>
      <c r="C402" s="24">
        <v>12270.084999999999</v>
      </c>
    </row>
    <row r="403" spans="1:3" ht="25.5" x14ac:dyDescent="0.2">
      <c r="A403" s="23" t="s">
        <v>9</v>
      </c>
      <c r="B403" s="24" t="s">
        <v>266</v>
      </c>
      <c r="C403" s="24">
        <v>12270.084000000001</v>
      </c>
    </row>
    <row r="404" spans="1:3" ht="25.5" x14ac:dyDescent="0.2">
      <c r="A404" s="23" t="s">
        <v>9</v>
      </c>
      <c r="B404" s="24" t="s">
        <v>267</v>
      </c>
      <c r="C404" s="24">
        <v>11870</v>
      </c>
    </row>
    <row r="405" spans="1:3" ht="25.5" x14ac:dyDescent="0.2">
      <c r="A405" s="23" t="s">
        <v>9</v>
      </c>
      <c r="B405" s="24" t="s">
        <v>267</v>
      </c>
      <c r="C405" s="24">
        <v>11870</v>
      </c>
    </row>
    <row r="406" spans="1:3" ht="25.5" x14ac:dyDescent="0.2">
      <c r="A406" s="23" t="s">
        <v>9</v>
      </c>
      <c r="B406" s="24" t="s">
        <v>267</v>
      </c>
      <c r="C406" s="24">
        <v>11870</v>
      </c>
    </row>
    <row r="407" spans="1:3" ht="25.5" x14ac:dyDescent="0.2">
      <c r="A407" s="23" t="s">
        <v>9</v>
      </c>
      <c r="B407" s="24" t="s">
        <v>267</v>
      </c>
      <c r="C407" s="24">
        <v>11870</v>
      </c>
    </row>
    <row r="408" spans="1:3" ht="25.5" x14ac:dyDescent="0.2">
      <c r="A408" s="23" t="s">
        <v>9</v>
      </c>
      <c r="B408" s="24" t="s">
        <v>267</v>
      </c>
      <c r="C408" s="24">
        <v>11870</v>
      </c>
    </row>
    <row r="409" spans="1:3" ht="38.25" x14ac:dyDescent="0.2">
      <c r="A409" s="23" t="s">
        <v>9</v>
      </c>
      <c r="B409" s="24" t="s">
        <v>268</v>
      </c>
      <c r="C409" s="24">
        <v>13556.92</v>
      </c>
    </row>
    <row r="410" spans="1:3" x14ac:dyDescent="0.2">
      <c r="A410" s="23" t="s">
        <v>9</v>
      </c>
      <c r="B410" s="24" t="s">
        <v>269</v>
      </c>
      <c r="C410" s="24">
        <v>32999</v>
      </c>
    </row>
    <row r="411" spans="1:3" ht="25.5" x14ac:dyDescent="0.2">
      <c r="A411" s="23" t="s">
        <v>9</v>
      </c>
      <c r="B411" s="24" t="s">
        <v>270</v>
      </c>
      <c r="C411" s="24">
        <v>18442</v>
      </c>
    </row>
    <row r="412" spans="1:3" ht="25.5" x14ac:dyDescent="0.2">
      <c r="A412" s="23" t="s">
        <v>9</v>
      </c>
      <c r="B412" s="24" t="s">
        <v>270</v>
      </c>
      <c r="C412" s="24">
        <v>18442</v>
      </c>
    </row>
    <row r="413" spans="1:3" ht="25.5" x14ac:dyDescent="0.2">
      <c r="A413" s="23" t="s">
        <v>9</v>
      </c>
      <c r="B413" s="24" t="s">
        <v>270</v>
      </c>
      <c r="C413" s="24">
        <v>18442</v>
      </c>
    </row>
    <row r="414" spans="1:3" ht="25.5" x14ac:dyDescent="0.2">
      <c r="A414" s="23" t="s">
        <v>9</v>
      </c>
      <c r="B414" s="24" t="s">
        <v>270</v>
      </c>
      <c r="C414" s="24">
        <v>18442</v>
      </c>
    </row>
    <row r="415" spans="1:3" ht="25.5" x14ac:dyDescent="0.2">
      <c r="A415" s="23" t="s">
        <v>9</v>
      </c>
      <c r="B415" s="24" t="s">
        <v>270</v>
      </c>
      <c r="C415" s="24">
        <v>18442</v>
      </c>
    </row>
    <row r="416" spans="1:3" ht="25.5" x14ac:dyDescent="0.2">
      <c r="A416" s="23" t="s">
        <v>9</v>
      </c>
      <c r="B416" s="24" t="s">
        <v>270</v>
      </c>
      <c r="C416" s="24">
        <v>18442</v>
      </c>
    </row>
    <row r="417" spans="1:3" ht="25.5" x14ac:dyDescent="0.2">
      <c r="A417" s="23" t="s">
        <v>9</v>
      </c>
      <c r="B417" s="24" t="s">
        <v>270</v>
      </c>
      <c r="C417" s="24">
        <v>18442</v>
      </c>
    </row>
    <row r="418" spans="1:3" ht="25.5" x14ac:dyDescent="0.2">
      <c r="A418" s="23" t="s">
        <v>9</v>
      </c>
      <c r="B418" s="24" t="s">
        <v>270</v>
      </c>
      <c r="C418" s="24">
        <v>18442</v>
      </c>
    </row>
    <row r="419" spans="1:3" ht="25.5" x14ac:dyDescent="0.2">
      <c r="A419" s="23" t="s">
        <v>9</v>
      </c>
      <c r="B419" s="24" t="s">
        <v>270</v>
      </c>
      <c r="C419" s="24">
        <v>18442</v>
      </c>
    </row>
    <row r="420" spans="1:3" ht="25.5" x14ac:dyDescent="0.2">
      <c r="A420" s="23" t="s">
        <v>9</v>
      </c>
      <c r="B420" s="24" t="s">
        <v>270</v>
      </c>
      <c r="C420" s="24">
        <v>18442</v>
      </c>
    </row>
    <row r="421" spans="1:3" ht="25.5" x14ac:dyDescent="0.2">
      <c r="A421" s="23" t="s">
        <v>9</v>
      </c>
      <c r="B421" s="24" t="s">
        <v>270</v>
      </c>
      <c r="C421" s="24">
        <v>18442</v>
      </c>
    </row>
    <row r="422" spans="1:3" ht="25.5" x14ac:dyDescent="0.2">
      <c r="A422" s="23" t="s">
        <v>9</v>
      </c>
      <c r="B422" s="24" t="s">
        <v>270</v>
      </c>
      <c r="C422" s="24">
        <v>18442</v>
      </c>
    </row>
    <row r="423" spans="1:3" ht="63.75" x14ac:dyDescent="0.2">
      <c r="A423" s="23" t="s">
        <v>9</v>
      </c>
      <c r="B423" s="24" t="s">
        <v>271</v>
      </c>
      <c r="C423" s="24">
        <v>140000</v>
      </c>
    </row>
    <row r="424" spans="1:3" x14ac:dyDescent="0.2">
      <c r="A424" s="23" t="s">
        <v>9</v>
      </c>
      <c r="B424" s="24" t="s">
        <v>242</v>
      </c>
      <c r="C424" s="24">
        <v>15630</v>
      </c>
    </row>
    <row r="425" spans="1:3" ht="25.5" x14ac:dyDescent="0.2">
      <c r="A425" s="23" t="s">
        <v>9</v>
      </c>
      <c r="B425" s="24" t="s">
        <v>272</v>
      </c>
      <c r="C425" s="24">
        <v>149725</v>
      </c>
    </row>
    <row r="426" spans="1:3" ht="25.5" x14ac:dyDescent="0.2">
      <c r="A426" s="23" t="s">
        <v>9</v>
      </c>
      <c r="B426" s="24" t="s">
        <v>273</v>
      </c>
      <c r="C426" s="24">
        <v>29359.599999999999</v>
      </c>
    </row>
    <row r="427" spans="1:3" ht="38.25" x14ac:dyDescent="0.2">
      <c r="A427" s="23" t="s">
        <v>9</v>
      </c>
      <c r="B427" s="24" t="s">
        <v>274</v>
      </c>
      <c r="C427" s="24">
        <v>19860</v>
      </c>
    </row>
    <row r="428" spans="1:3" ht="38.25" x14ac:dyDescent="0.2">
      <c r="A428" s="23" t="s">
        <v>9</v>
      </c>
      <c r="B428" s="24" t="s">
        <v>274</v>
      </c>
      <c r="C428" s="24">
        <v>19860</v>
      </c>
    </row>
    <row r="429" spans="1:3" ht="38.25" x14ac:dyDescent="0.2">
      <c r="A429" s="23" t="s">
        <v>9</v>
      </c>
      <c r="B429" s="24" t="s">
        <v>274</v>
      </c>
      <c r="C429" s="24">
        <v>19860</v>
      </c>
    </row>
    <row r="430" spans="1:3" ht="38.25" x14ac:dyDescent="0.2">
      <c r="A430" s="23" t="s">
        <v>9</v>
      </c>
      <c r="B430" s="24" t="s">
        <v>274</v>
      </c>
      <c r="C430" s="24">
        <v>19860</v>
      </c>
    </row>
    <row r="431" spans="1:3" ht="38.25" x14ac:dyDescent="0.2">
      <c r="A431" s="23" t="s">
        <v>9</v>
      </c>
      <c r="B431" s="24" t="s">
        <v>274</v>
      </c>
      <c r="C431" s="24">
        <v>19860</v>
      </c>
    </row>
    <row r="432" spans="1:3" ht="38.25" x14ac:dyDescent="0.2">
      <c r="A432" s="23" t="s">
        <v>9</v>
      </c>
      <c r="B432" s="24" t="s">
        <v>274</v>
      </c>
      <c r="C432" s="24">
        <v>19860</v>
      </c>
    </row>
    <row r="433" spans="1:3" ht="38.25" x14ac:dyDescent="0.2">
      <c r="A433" s="23" t="s">
        <v>9</v>
      </c>
      <c r="B433" s="24" t="s">
        <v>274</v>
      </c>
      <c r="C433" s="24">
        <v>19860</v>
      </c>
    </row>
    <row r="434" spans="1:3" ht="38.25" x14ac:dyDescent="0.2">
      <c r="A434" s="23" t="s">
        <v>9</v>
      </c>
      <c r="B434" s="24" t="s">
        <v>274</v>
      </c>
      <c r="C434" s="24">
        <v>19860</v>
      </c>
    </row>
    <row r="435" spans="1:3" ht="38.25" x14ac:dyDescent="0.2">
      <c r="A435" s="23" t="s">
        <v>9</v>
      </c>
      <c r="B435" s="24" t="s">
        <v>274</v>
      </c>
      <c r="C435" s="24">
        <v>19860</v>
      </c>
    </row>
    <row r="436" spans="1:3" ht="38.25" x14ac:dyDescent="0.2">
      <c r="A436" s="23" t="s">
        <v>9</v>
      </c>
      <c r="B436" s="24" t="s">
        <v>274</v>
      </c>
      <c r="C436" s="24">
        <v>19860</v>
      </c>
    </row>
    <row r="437" spans="1:3" ht="38.25" x14ac:dyDescent="0.2">
      <c r="A437" s="23" t="s">
        <v>9</v>
      </c>
      <c r="B437" s="24" t="s">
        <v>274</v>
      </c>
      <c r="C437" s="24">
        <v>19860</v>
      </c>
    </row>
    <row r="438" spans="1:3" ht="38.25" x14ac:dyDescent="0.2">
      <c r="A438" s="23" t="s">
        <v>9</v>
      </c>
      <c r="B438" s="24" t="s">
        <v>274</v>
      </c>
      <c r="C438" s="24">
        <v>19860</v>
      </c>
    </row>
    <row r="439" spans="1:3" ht="38.25" x14ac:dyDescent="0.2">
      <c r="A439" s="23" t="s">
        <v>9</v>
      </c>
      <c r="B439" s="24" t="s">
        <v>274</v>
      </c>
      <c r="C439" s="24">
        <v>19860</v>
      </c>
    </row>
    <row r="440" spans="1:3" ht="38.25" x14ac:dyDescent="0.2">
      <c r="A440" s="23" t="s">
        <v>9</v>
      </c>
      <c r="B440" s="24" t="s">
        <v>274</v>
      </c>
      <c r="C440" s="24">
        <v>19860</v>
      </c>
    </row>
    <row r="441" spans="1:3" ht="38.25" x14ac:dyDescent="0.2">
      <c r="A441" s="23" t="s">
        <v>9</v>
      </c>
      <c r="B441" s="24" t="s">
        <v>274</v>
      </c>
      <c r="C441" s="24">
        <v>19860</v>
      </c>
    </row>
    <row r="442" spans="1:3" ht="38.25" x14ac:dyDescent="0.2">
      <c r="A442" s="23" t="s">
        <v>9</v>
      </c>
      <c r="B442" s="24" t="s">
        <v>274</v>
      </c>
      <c r="C442" s="24">
        <v>19860</v>
      </c>
    </row>
    <row r="443" spans="1:3" ht="38.25" x14ac:dyDescent="0.2">
      <c r="A443" s="23" t="s">
        <v>9</v>
      </c>
      <c r="B443" s="24" t="s">
        <v>274</v>
      </c>
      <c r="C443" s="24">
        <v>19860</v>
      </c>
    </row>
    <row r="444" spans="1:3" ht="38.25" x14ac:dyDescent="0.2">
      <c r="A444" s="23" t="s">
        <v>9</v>
      </c>
      <c r="B444" s="24" t="s">
        <v>274</v>
      </c>
      <c r="C444" s="24">
        <v>19860</v>
      </c>
    </row>
    <row r="445" spans="1:3" ht="38.25" x14ac:dyDescent="0.2">
      <c r="A445" s="23" t="s">
        <v>9</v>
      </c>
      <c r="B445" s="24" t="s">
        <v>274</v>
      </c>
      <c r="C445" s="24">
        <v>19860</v>
      </c>
    </row>
    <row r="446" spans="1:3" ht="38.25" x14ac:dyDescent="0.2">
      <c r="A446" s="23" t="s">
        <v>9</v>
      </c>
      <c r="B446" s="24" t="s">
        <v>274</v>
      </c>
      <c r="C446" s="24">
        <v>19860</v>
      </c>
    </row>
    <row r="447" spans="1:3" ht="38.25" x14ac:dyDescent="0.2">
      <c r="A447" s="23" t="s">
        <v>9</v>
      </c>
      <c r="B447" s="24" t="s">
        <v>274</v>
      </c>
      <c r="C447" s="24">
        <v>19860</v>
      </c>
    </row>
    <row r="448" spans="1:3" ht="38.25" x14ac:dyDescent="0.2">
      <c r="A448" s="23" t="s">
        <v>9</v>
      </c>
      <c r="B448" s="24" t="s">
        <v>274</v>
      </c>
      <c r="C448" s="24">
        <v>19860</v>
      </c>
    </row>
    <row r="449" spans="1:3" ht="38.25" x14ac:dyDescent="0.2">
      <c r="A449" s="23" t="s">
        <v>9</v>
      </c>
      <c r="B449" s="24" t="s">
        <v>274</v>
      </c>
      <c r="C449" s="24">
        <v>19860</v>
      </c>
    </row>
    <row r="450" spans="1:3" ht="38.25" x14ac:dyDescent="0.2">
      <c r="A450" s="23" t="s">
        <v>9</v>
      </c>
      <c r="B450" s="24" t="s">
        <v>274</v>
      </c>
      <c r="C450" s="24">
        <v>19860</v>
      </c>
    </row>
    <row r="451" spans="1:3" ht="38.25" x14ac:dyDescent="0.2">
      <c r="A451" s="23" t="s">
        <v>9</v>
      </c>
      <c r="B451" s="24" t="s">
        <v>274</v>
      </c>
      <c r="C451" s="24">
        <v>19860</v>
      </c>
    </row>
    <row r="452" spans="1:3" ht="38.25" x14ac:dyDescent="0.2">
      <c r="A452" s="23" t="s">
        <v>9</v>
      </c>
      <c r="B452" s="24" t="s">
        <v>274</v>
      </c>
      <c r="C452" s="24">
        <v>19860</v>
      </c>
    </row>
    <row r="453" spans="1:3" ht="38.25" x14ac:dyDescent="0.2">
      <c r="A453" s="23" t="s">
        <v>9</v>
      </c>
      <c r="B453" s="24" t="s">
        <v>274</v>
      </c>
      <c r="C453" s="24">
        <v>19860</v>
      </c>
    </row>
    <row r="454" spans="1:3" ht="38.25" x14ac:dyDescent="0.2">
      <c r="A454" s="23" t="s">
        <v>9</v>
      </c>
      <c r="B454" s="24" t="s">
        <v>274</v>
      </c>
      <c r="C454" s="24">
        <v>19860</v>
      </c>
    </row>
    <row r="455" spans="1:3" ht="38.25" x14ac:dyDescent="0.2">
      <c r="A455" s="23" t="s">
        <v>9</v>
      </c>
      <c r="B455" s="24" t="s">
        <v>274</v>
      </c>
      <c r="C455" s="24">
        <v>19860</v>
      </c>
    </row>
    <row r="456" spans="1:3" ht="38.25" x14ac:dyDescent="0.2">
      <c r="A456" s="23" t="s">
        <v>9</v>
      </c>
      <c r="B456" s="24" t="s">
        <v>274</v>
      </c>
      <c r="C456" s="24">
        <v>19860</v>
      </c>
    </row>
    <row r="457" spans="1:3" ht="25.5" x14ac:dyDescent="0.2">
      <c r="A457" s="23" t="s">
        <v>9</v>
      </c>
      <c r="B457" s="24" t="s">
        <v>275</v>
      </c>
      <c r="C457" s="24">
        <v>53572</v>
      </c>
    </row>
    <row r="458" spans="1:3" ht="25.5" x14ac:dyDescent="0.2">
      <c r="A458" s="23" t="s">
        <v>9</v>
      </c>
      <c r="B458" s="24" t="s">
        <v>276</v>
      </c>
      <c r="C458" s="24">
        <v>53572</v>
      </c>
    </row>
    <row r="459" spans="1:3" ht="25.5" x14ac:dyDescent="0.2">
      <c r="A459" s="23" t="s">
        <v>9</v>
      </c>
      <c r="B459" s="24" t="s">
        <v>276</v>
      </c>
      <c r="C459" s="24">
        <v>53572</v>
      </c>
    </row>
    <row r="460" spans="1:3" ht="25.5" x14ac:dyDescent="0.2">
      <c r="A460" s="23" t="s">
        <v>9</v>
      </c>
      <c r="B460" s="24" t="s">
        <v>277</v>
      </c>
      <c r="C460" s="24">
        <v>53572</v>
      </c>
    </row>
    <row r="461" spans="1:3" x14ac:dyDescent="0.2">
      <c r="A461" s="23" t="s">
        <v>9</v>
      </c>
      <c r="B461" s="24" t="s">
        <v>278</v>
      </c>
      <c r="C461" s="24">
        <v>53572</v>
      </c>
    </row>
    <row r="462" spans="1:3" ht="38.25" x14ac:dyDescent="0.2">
      <c r="A462" s="23" t="s">
        <v>9</v>
      </c>
      <c r="B462" s="24" t="s">
        <v>279</v>
      </c>
      <c r="C462" s="24">
        <v>71821</v>
      </c>
    </row>
    <row r="463" spans="1:3" ht="38.25" x14ac:dyDescent="0.2">
      <c r="A463" s="23" t="s">
        <v>9</v>
      </c>
      <c r="B463" s="24" t="s">
        <v>279</v>
      </c>
      <c r="C463" s="24">
        <v>71821</v>
      </c>
    </row>
    <row r="464" spans="1:3" ht="38.25" x14ac:dyDescent="0.2">
      <c r="A464" s="23" t="s">
        <v>9</v>
      </c>
      <c r="B464" s="24" t="s">
        <v>280</v>
      </c>
      <c r="C464" s="24">
        <v>71821</v>
      </c>
    </row>
    <row r="465" spans="1:3" ht="25.5" x14ac:dyDescent="0.2">
      <c r="A465" s="23" t="s">
        <v>9</v>
      </c>
      <c r="B465" s="24" t="s">
        <v>270</v>
      </c>
      <c r="C465" s="24">
        <v>18442</v>
      </c>
    </row>
    <row r="466" spans="1:3" ht="25.5" x14ac:dyDescent="0.2">
      <c r="A466" s="23" t="s">
        <v>9</v>
      </c>
      <c r="B466" s="24" t="s">
        <v>270</v>
      </c>
      <c r="C466" s="24">
        <v>18442</v>
      </c>
    </row>
    <row r="467" spans="1:3" ht="25.5" x14ac:dyDescent="0.2">
      <c r="A467" s="23" t="s">
        <v>9</v>
      </c>
      <c r="B467" s="24" t="s">
        <v>270</v>
      </c>
      <c r="C467" s="24">
        <v>18442</v>
      </c>
    </row>
    <row r="468" spans="1:3" ht="25.5" x14ac:dyDescent="0.2">
      <c r="A468" s="23" t="s">
        <v>9</v>
      </c>
      <c r="B468" s="24" t="s">
        <v>270</v>
      </c>
      <c r="C468" s="24">
        <v>18442</v>
      </c>
    </row>
    <row r="469" spans="1:3" ht="25.5" x14ac:dyDescent="0.2">
      <c r="A469" s="23" t="s">
        <v>9</v>
      </c>
      <c r="B469" s="24" t="s">
        <v>270</v>
      </c>
      <c r="C469" s="24">
        <v>18442</v>
      </c>
    </row>
    <row r="470" spans="1:3" ht="25.5" x14ac:dyDescent="0.2">
      <c r="A470" s="23" t="s">
        <v>9</v>
      </c>
      <c r="B470" s="24" t="s">
        <v>270</v>
      </c>
      <c r="C470" s="24">
        <v>18442</v>
      </c>
    </row>
    <row r="471" spans="1:3" ht="25.5" x14ac:dyDescent="0.2">
      <c r="A471" s="23" t="s">
        <v>9</v>
      </c>
      <c r="B471" s="24" t="s">
        <v>270</v>
      </c>
      <c r="C471" s="24">
        <v>18442</v>
      </c>
    </row>
    <row r="472" spans="1:3" ht="25.5" x14ac:dyDescent="0.2">
      <c r="A472" s="23" t="s">
        <v>9</v>
      </c>
      <c r="B472" s="24" t="s">
        <v>270</v>
      </c>
      <c r="C472" s="24">
        <v>18442</v>
      </c>
    </row>
    <row r="473" spans="1:3" ht="25.5" x14ac:dyDescent="0.2">
      <c r="A473" s="23" t="s">
        <v>9</v>
      </c>
      <c r="B473" s="24" t="s">
        <v>270</v>
      </c>
      <c r="C473" s="24">
        <v>18442</v>
      </c>
    </row>
    <row r="474" spans="1:3" ht="25.5" x14ac:dyDescent="0.2">
      <c r="A474" s="23" t="s">
        <v>9</v>
      </c>
      <c r="B474" s="24" t="s">
        <v>270</v>
      </c>
      <c r="C474" s="24">
        <v>18442</v>
      </c>
    </row>
    <row r="475" spans="1:3" x14ac:dyDescent="0.2">
      <c r="A475" s="23" t="s">
        <v>9</v>
      </c>
      <c r="B475" s="24" t="s">
        <v>281</v>
      </c>
      <c r="C475" s="24">
        <v>25470</v>
      </c>
    </row>
    <row r="476" spans="1:3" x14ac:dyDescent="0.2">
      <c r="A476" s="23" t="s">
        <v>9</v>
      </c>
      <c r="B476" s="24" t="s">
        <v>254</v>
      </c>
      <c r="C476" s="24">
        <v>16730</v>
      </c>
    </row>
    <row r="477" spans="1:3" ht="25.5" x14ac:dyDescent="0.2">
      <c r="A477" s="23" t="s">
        <v>9</v>
      </c>
      <c r="B477" s="24" t="s">
        <v>282</v>
      </c>
      <c r="C477" s="24">
        <v>19850</v>
      </c>
    </row>
    <row r="478" spans="1:3" x14ac:dyDescent="0.2">
      <c r="A478" s="23" t="s">
        <v>9</v>
      </c>
      <c r="B478" s="24" t="s">
        <v>283</v>
      </c>
      <c r="C478" s="24">
        <v>15750</v>
      </c>
    </row>
    <row r="479" spans="1:3" x14ac:dyDescent="0.2">
      <c r="A479" s="23" t="s">
        <v>9</v>
      </c>
      <c r="B479" s="24" t="s">
        <v>284</v>
      </c>
      <c r="C479" s="24">
        <v>6499</v>
      </c>
    </row>
    <row r="480" spans="1:3" x14ac:dyDescent="0.2">
      <c r="A480" s="23" t="s">
        <v>9</v>
      </c>
      <c r="B480" s="24" t="s">
        <v>284</v>
      </c>
      <c r="C480" s="24">
        <v>6499</v>
      </c>
    </row>
    <row r="481" spans="1:3" x14ac:dyDescent="0.2">
      <c r="A481" s="23" t="s">
        <v>9</v>
      </c>
      <c r="B481" s="24" t="s">
        <v>284</v>
      </c>
      <c r="C481" s="24">
        <v>6499</v>
      </c>
    </row>
    <row r="482" spans="1:3" x14ac:dyDescent="0.2">
      <c r="A482" s="23" t="s">
        <v>9</v>
      </c>
      <c r="B482" s="24" t="s">
        <v>284</v>
      </c>
      <c r="C482" s="24">
        <v>6499</v>
      </c>
    </row>
    <row r="483" spans="1:3" x14ac:dyDescent="0.2">
      <c r="A483" s="23" t="s">
        <v>9</v>
      </c>
      <c r="B483" s="24" t="s">
        <v>285</v>
      </c>
      <c r="C483" s="24">
        <v>6499.02</v>
      </c>
    </row>
    <row r="484" spans="1:3" x14ac:dyDescent="0.2">
      <c r="A484" s="23" t="s">
        <v>9</v>
      </c>
      <c r="B484" s="24" t="s">
        <v>286</v>
      </c>
      <c r="C484" s="24">
        <v>5980</v>
      </c>
    </row>
    <row r="485" spans="1:3" ht="25.5" x14ac:dyDescent="0.2">
      <c r="A485" s="23" t="s">
        <v>9</v>
      </c>
      <c r="B485" s="24" t="s">
        <v>287</v>
      </c>
      <c r="C485" s="24">
        <v>20000</v>
      </c>
    </row>
    <row r="486" spans="1:3" x14ac:dyDescent="0.2">
      <c r="A486" s="23" t="s">
        <v>9</v>
      </c>
      <c r="B486" s="24" t="s">
        <v>288</v>
      </c>
      <c r="C486" s="24">
        <v>26580</v>
      </c>
    </row>
    <row r="487" spans="1:3" x14ac:dyDescent="0.2">
      <c r="A487" s="23" t="s">
        <v>9</v>
      </c>
      <c r="B487" s="24" t="s">
        <v>288</v>
      </c>
      <c r="C487" s="24">
        <v>26580</v>
      </c>
    </row>
    <row r="488" spans="1:3" x14ac:dyDescent="0.2">
      <c r="A488" s="23" t="s">
        <v>9</v>
      </c>
      <c r="B488" s="24" t="s">
        <v>288</v>
      </c>
      <c r="C488" s="24">
        <v>26580</v>
      </c>
    </row>
    <row r="489" spans="1:3" x14ac:dyDescent="0.2">
      <c r="A489" s="23" t="s">
        <v>9</v>
      </c>
      <c r="B489" s="24" t="s">
        <v>288</v>
      </c>
      <c r="C489" s="24">
        <v>26580</v>
      </c>
    </row>
    <row r="490" spans="1:3" x14ac:dyDescent="0.2">
      <c r="A490" s="23" t="s">
        <v>9</v>
      </c>
      <c r="B490" s="24" t="s">
        <v>288</v>
      </c>
      <c r="C490" s="24">
        <v>26580</v>
      </c>
    </row>
    <row r="491" spans="1:3" x14ac:dyDescent="0.2">
      <c r="A491" s="23" t="s">
        <v>9</v>
      </c>
      <c r="B491" s="24" t="s">
        <v>288</v>
      </c>
      <c r="C491" s="24">
        <v>26580</v>
      </c>
    </row>
    <row r="492" spans="1:3" x14ac:dyDescent="0.2">
      <c r="A492" s="23" t="s">
        <v>9</v>
      </c>
      <c r="B492" s="24" t="s">
        <v>289</v>
      </c>
      <c r="C492" s="24">
        <v>20000</v>
      </c>
    </row>
    <row r="493" spans="1:3" x14ac:dyDescent="0.2">
      <c r="A493" s="23" t="s">
        <v>9</v>
      </c>
      <c r="B493" s="24" t="s">
        <v>289</v>
      </c>
      <c r="C493" s="24">
        <v>20000</v>
      </c>
    </row>
    <row r="494" spans="1:3" x14ac:dyDescent="0.2">
      <c r="A494" s="23" t="s">
        <v>9</v>
      </c>
      <c r="B494" s="24" t="s">
        <v>289</v>
      </c>
      <c r="C494" s="24">
        <v>20000</v>
      </c>
    </row>
    <row r="495" spans="1:3" x14ac:dyDescent="0.2">
      <c r="A495" s="23" t="s">
        <v>9</v>
      </c>
      <c r="B495" s="24" t="s">
        <v>289</v>
      </c>
      <c r="C495" s="24">
        <v>20000</v>
      </c>
    </row>
    <row r="496" spans="1:3" x14ac:dyDescent="0.2">
      <c r="A496" s="23" t="s">
        <v>9</v>
      </c>
      <c r="B496" s="24" t="s">
        <v>289</v>
      </c>
      <c r="C496" s="24">
        <v>20000</v>
      </c>
    </row>
    <row r="497" spans="1:3" x14ac:dyDescent="0.2">
      <c r="A497" s="23" t="s">
        <v>9</v>
      </c>
      <c r="B497" s="24" t="s">
        <v>290</v>
      </c>
      <c r="C497" s="24">
        <v>6220</v>
      </c>
    </row>
    <row r="498" spans="1:3" x14ac:dyDescent="0.2">
      <c r="A498" s="23" t="s">
        <v>9</v>
      </c>
      <c r="B498" s="24" t="s">
        <v>291</v>
      </c>
      <c r="C498" s="24">
        <v>8324</v>
      </c>
    </row>
    <row r="499" spans="1:3" x14ac:dyDescent="0.2">
      <c r="A499" s="23" t="s">
        <v>9</v>
      </c>
      <c r="B499" s="24" t="s">
        <v>292</v>
      </c>
      <c r="C499" s="24">
        <v>1998.99</v>
      </c>
    </row>
    <row r="500" spans="1:3" x14ac:dyDescent="0.2">
      <c r="A500" s="23" t="s">
        <v>9</v>
      </c>
      <c r="B500" s="24" t="s">
        <v>293</v>
      </c>
      <c r="C500" s="24">
        <v>3990</v>
      </c>
    </row>
    <row r="501" spans="1:3" x14ac:dyDescent="0.2">
      <c r="A501" s="23" t="s">
        <v>9</v>
      </c>
      <c r="B501" s="24" t="s">
        <v>294</v>
      </c>
      <c r="C501" s="24">
        <v>5950</v>
      </c>
    </row>
    <row r="502" spans="1:3" x14ac:dyDescent="0.2">
      <c r="A502" s="23" t="s">
        <v>9</v>
      </c>
      <c r="B502" s="24" t="s">
        <v>295</v>
      </c>
      <c r="C502" s="24">
        <v>9718.5</v>
      </c>
    </row>
    <row r="503" spans="1:3" ht="25.5" x14ac:dyDescent="0.2">
      <c r="A503" s="23" t="s">
        <v>9</v>
      </c>
      <c r="B503" s="24" t="s">
        <v>296</v>
      </c>
      <c r="C503" s="24">
        <v>32837.9</v>
      </c>
    </row>
    <row r="504" spans="1:3" x14ac:dyDescent="0.2">
      <c r="A504" s="23" t="s">
        <v>9</v>
      </c>
      <c r="B504" s="24" t="s">
        <v>297</v>
      </c>
      <c r="C504" s="24">
        <v>14906.63</v>
      </c>
    </row>
    <row r="505" spans="1:3" ht="25.5" x14ac:dyDescent="0.2">
      <c r="A505" s="23" t="s">
        <v>9</v>
      </c>
      <c r="B505" s="24" t="s">
        <v>298</v>
      </c>
      <c r="C505" s="24">
        <v>19999</v>
      </c>
    </row>
    <row r="506" spans="1:3" ht="25.5" x14ac:dyDescent="0.2">
      <c r="A506" s="23" t="s">
        <v>9</v>
      </c>
      <c r="B506" s="24" t="s">
        <v>298</v>
      </c>
      <c r="C506" s="24">
        <v>19999</v>
      </c>
    </row>
    <row r="507" spans="1:3" ht="25.5" x14ac:dyDescent="0.2">
      <c r="A507" s="23" t="s">
        <v>9</v>
      </c>
      <c r="B507" s="24" t="s">
        <v>299</v>
      </c>
      <c r="C507" s="24">
        <v>20497.5</v>
      </c>
    </row>
    <row r="508" spans="1:3" ht="25.5" x14ac:dyDescent="0.2">
      <c r="A508" s="23" t="s">
        <v>9</v>
      </c>
      <c r="B508" s="24" t="s">
        <v>300</v>
      </c>
      <c r="C508" s="24">
        <v>16950</v>
      </c>
    </row>
    <row r="509" spans="1:3" ht="76.5" x14ac:dyDescent="0.2">
      <c r="A509" s="23" t="s">
        <v>9</v>
      </c>
      <c r="B509" s="24" t="s">
        <v>301</v>
      </c>
      <c r="C509" s="24">
        <v>19900</v>
      </c>
    </row>
    <row r="510" spans="1:3" x14ac:dyDescent="0.2">
      <c r="A510" s="23" t="s">
        <v>9</v>
      </c>
      <c r="B510" s="24" t="s">
        <v>302</v>
      </c>
      <c r="C510" s="24">
        <v>20000</v>
      </c>
    </row>
    <row r="511" spans="1:3" ht="38.25" x14ac:dyDescent="0.2">
      <c r="A511" s="23" t="s">
        <v>9</v>
      </c>
      <c r="B511" s="24" t="s">
        <v>303</v>
      </c>
      <c r="C511" s="24">
        <v>20000</v>
      </c>
    </row>
    <row r="512" spans="1:3" ht="42.75" x14ac:dyDescent="0.2">
      <c r="A512" s="23" t="s">
        <v>9</v>
      </c>
      <c r="B512" s="24" t="s">
        <v>304</v>
      </c>
      <c r="C512" s="24">
        <v>16679.740000000002</v>
      </c>
    </row>
    <row r="513" spans="1:3" ht="25.5" x14ac:dyDescent="0.2">
      <c r="A513" s="23" t="s">
        <v>9</v>
      </c>
      <c r="B513" s="24" t="s">
        <v>305</v>
      </c>
      <c r="C513" s="24">
        <v>14255</v>
      </c>
    </row>
    <row r="514" spans="1:3" x14ac:dyDescent="0.2">
      <c r="A514" s="23" t="s">
        <v>9</v>
      </c>
      <c r="B514" s="24" t="s">
        <v>306</v>
      </c>
      <c r="C514" s="24">
        <v>5978</v>
      </c>
    </row>
    <row r="515" spans="1:3" ht="15" x14ac:dyDescent="0.2">
      <c r="A515" s="23" t="s">
        <v>9</v>
      </c>
      <c r="B515" s="24" t="s">
        <v>307</v>
      </c>
      <c r="C515" s="24">
        <v>20000</v>
      </c>
    </row>
    <row r="516" spans="1:3" x14ac:dyDescent="0.2">
      <c r="A516" s="23" t="s">
        <v>9</v>
      </c>
      <c r="B516" s="24" t="s">
        <v>308</v>
      </c>
      <c r="C516" s="24">
        <v>20000</v>
      </c>
    </row>
    <row r="517" spans="1:3" x14ac:dyDescent="0.2">
      <c r="A517" s="23" t="s">
        <v>9</v>
      </c>
      <c r="B517" s="24" t="s">
        <v>309</v>
      </c>
      <c r="C517" s="24">
        <v>25000</v>
      </c>
    </row>
    <row r="518" spans="1:3" x14ac:dyDescent="0.2">
      <c r="A518" s="23" t="s">
        <v>9</v>
      </c>
      <c r="B518" s="24" t="s">
        <v>310</v>
      </c>
      <c r="C518" s="24">
        <v>5000</v>
      </c>
    </row>
    <row r="519" spans="1:3" x14ac:dyDescent="0.2">
      <c r="A519" s="23" t="s">
        <v>9</v>
      </c>
      <c r="B519" s="24" t="s">
        <v>311</v>
      </c>
      <c r="C519" s="24">
        <v>3000</v>
      </c>
    </row>
    <row r="520" spans="1:3" x14ac:dyDescent="0.2">
      <c r="A520" s="23" t="s">
        <v>9</v>
      </c>
      <c r="B520" s="24" t="s">
        <v>312</v>
      </c>
      <c r="C520" s="24">
        <v>17000</v>
      </c>
    </row>
    <row r="521" spans="1:3" x14ac:dyDescent="0.2">
      <c r="A521" s="23" t="s">
        <v>9</v>
      </c>
      <c r="B521" s="24" t="s">
        <v>313</v>
      </c>
      <c r="C521" s="24">
        <v>20000</v>
      </c>
    </row>
    <row r="522" spans="1:3" ht="25.5" x14ac:dyDescent="0.2">
      <c r="A522" s="23" t="s">
        <v>9</v>
      </c>
      <c r="B522" s="24" t="s">
        <v>314</v>
      </c>
      <c r="C522" s="24">
        <v>20000</v>
      </c>
    </row>
    <row r="523" spans="1:3" ht="25.5" x14ac:dyDescent="0.2">
      <c r="A523" s="23" t="s">
        <v>9</v>
      </c>
      <c r="B523" s="24" t="s">
        <v>315</v>
      </c>
      <c r="C523" s="24">
        <v>20000</v>
      </c>
    </row>
    <row r="524" spans="1:3" x14ac:dyDescent="0.2">
      <c r="A524" s="23" t="s">
        <v>9</v>
      </c>
      <c r="B524" s="24" t="s">
        <v>316</v>
      </c>
      <c r="C524" s="24">
        <v>12683.4</v>
      </c>
    </row>
    <row r="525" spans="1:3" x14ac:dyDescent="0.2">
      <c r="A525" s="23" t="s">
        <v>9</v>
      </c>
      <c r="B525" s="24" t="s">
        <v>317</v>
      </c>
      <c r="C525" s="24">
        <v>7316.6</v>
      </c>
    </row>
    <row r="526" spans="1:3" ht="38.25" x14ac:dyDescent="0.2">
      <c r="A526" s="23" t="s">
        <v>9</v>
      </c>
      <c r="B526" s="24" t="s">
        <v>318</v>
      </c>
      <c r="C526" s="24">
        <v>20000</v>
      </c>
    </row>
    <row r="527" spans="1:3" ht="38.25" x14ac:dyDescent="0.2">
      <c r="A527" s="23" t="s">
        <v>9</v>
      </c>
      <c r="B527" s="24" t="s">
        <v>319</v>
      </c>
      <c r="C527" s="24">
        <v>20000</v>
      </c>
    </row>
    <row r="528" spans="1:3" ht="25.5" x14ac:dyDescent="0.2">
      <c r="A528" s="23" t="s">
        <v>9</v>
      </c>
      <c r="B528" s="24" t="s">
        <v>320</v>
      </c>
      <c r="C528" s="24">
        <v>20000</v>
      </c>
    </row>
    <row r="529" spans="1:3" ht="25.5" x14ac:dyDescent="0.2">
      <c r="A529" s="23" t="s">
        <v>9</v>
      </c>
      <c r="B529" s="24" t="s">
        <v>320</v>
      </c>
      <c r="C529" s="24">
        <v>20000</v>
      </c>
    </row>
    <row r="530" spans="1:3" x14ac:dyDescent="0.2">
      <c r="A530" s="23" t="s">
        <v>9</v>
      </c>
      <c r="B530" s="24" t="s">
        <v>321</v>
      </c>
      <c r="C530" s="24">
        <v>19759.990000000002</v>
      </c>
    </row>
    <row r="531" spans="1:3" x14ac:dyDescent="0.2">
      <c r="A531" s="23" t="s">
        <v>9</v>
      </c>
      <c r="B531" s="24" t="s">
        <v>321</v>
      </c>
      <c r="C531" s="24">
        <v>19760</v>
      </c>
    </row>
    <row r="532" spans="1:3" ht="25.5" x14ac:dyDescent="0.2">
      <c r="A532" s="23" t="s">
        <v>9</v>
      </c>
      <c r="B532" s="24" t="s">
        <v>322</v>
      </c>
      <c r="C532" s="24">
        <v>20213</v>
      </c>
    </row>
    <row r="533" spans="1:3" x14ac:dyDescent="0.2">
      <c r="A533" s="23" t="s">
        <v>9</v>
      </c>
      <c r="B533" s="24" t="s">
        <v>106</v>
      </c>
      <c r="C533" s="24">
        <v>20089.759999999998</v>
      </c>
    </row>
    <row r="534" spans="1:3" x14ac:dyDescent="0.2">
      <c r="A534" s="23" t="s">
        <v>9</v>
      </c>
      <c r="B534" s="24" t="s">
        <v>323</v>
      </c>
      <c r="C534" s="24">
        <v>6277.65</v>
      </c>
    </row>
    <row r="535" spans="1:3" ht="25.5" x14ac:dyDescent="0.2">
      <c r="A535" s="23" t="s">
        <v>9</v>
      </c>
      <c r="B535" s="24" t="s">
        <v>324</v>
      </c>
      <c r="C535" s="24">
        <v>10852</v>
      </c>
    </row>
    <row r="536" spans="1:3" x14ac:dyDescent="0.2">
      <c r="A536" s="26"/>
      <c r="B536" s="29" t="s">
        <v>325</v>
      </c>
      <c r="C536" s="24">
        <f>SUM(C7:C535)</f>
        <v>11134570.204679996</v>
      </c>
    </row>
    <row r="537" spans="1:3" ht="13.5" thickBot="1" x14ac:dyDescent="0.25">
      <c r="A537" s="16"/>
      <c r="B537" s="17"/>
      <c r="C537" s="17"/>
    </row>
    <row r="538" spans="1:3" x14ac:dyDescent="0.2">
      <c r="A538" s="18"/>
      <c r="B538" s="18"/>
      <c r="C538" s="18"/>
    </row>
    <row r="541" spans="1:3" x14ac:dyDescent="0.2">
      <c r="B541" s="19"/>
      <c r="C541" s="19"/>
    </row>
    <row r="542" spans="1:3" x14ac:dyDescent="0.2">
      <c r="B542" s="19"/>
      <c r="C542" s="19"/>
    </row>
    <row r="543" spans="1:3" x14ac:dyDescent="0.2">
      <c r="B543" s="19"/>
      <c r="C543" s="19"/>
    </row>
    <row r="545" spans="2:3" x14ac:dyDescent="0.2">
      <c r="B545" s="20"/>
    </row>
    <row r="546" spans="2:3" ht="12.75" customHeight="1" x14ac:dyDescent="0.2">
      <c r="B546" s="21"/>
      <c r="C546" s="21"/>
    </row>
    <row r="547" spans="2:3" ht="12.75" customHeight="1" x14ac:dyDescent="0.2">
      <c r="B547" s="21"/>
      <c r="C547" s="21"/>
    </row>
    <row r="558" spans="2:3" s="22" customFormat="1" ht="11.25" x14ac:dyDescent="0.25"/>
  </sheetData>
  <pageMargins left="0.7" right="0.7" top="0.75" bottom="0.75" header="0.3" footer="0.3"/>
  <pageSetup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12"/>
  <sheetViews>
    <sheetView topLeftCell="A38" workbookViewId="0">
      <selection activeCell="J62" sqref="J62"/>
    </sheetView>
  </sheetViews>
  <sheetFormatPr baseColWidth="10" defaultRowHeight="12.75" x14ac:dyDescent="0.2"/>
  <cols>
    <col min="1" max="1" width="31.85546875" style="4" customWidth="1"/>
    <col min="2" max="2" width="89.7109375" style="4" customWidth="1"/>
    <col min="3" max="3" width="37.7109375" style="4" customWidth="1"/>
    <col min="4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5" customHeight="1" x14ac:dyDescent="0.2">
      <c r="A7" s="23" t="s">
        <v>326</v>
      </c>
      <c r="B7" s="24" t="s">
        <v>327</v>
      </c>
      <c r="C7" s="56">
        <v>126819.15</v>
      </c>
    </row>
    <row r="8" spans="1:8" ht="15" customHeight="1" x14ac:dyDescent="0.2">
      <c r="A8" s="23" t="s">
        <v>326</v>
      </c>
      <c r="B8" s="24" t="s">
        <v>328</v>
      </c>
      <c r="C8" s="57"/>
    </row>
    <row r="9" spans="1:8" ht="15" customHeight="1" x14ac:dyDescent="0.2">
      <c r="A9" s="23" t="s">
        <v>326</v>
      </c>
      <c r="B9" s="24" t="s">
        <v>329</v>
      </c>
      <c r="C9" s="57"/>
    </row>
    <row r="10" spans="1:8" ht="15" customHeight="1" x14ac:dyDescent="0.2">
      <c r="A10" s="23" t="s">
        <v>326</v>
      </c>
      <c r="B10" s="24" t="s">
        <v>330</v>
      </c>
      <c r="C10" s="57"/>
    </row>
    <row r="11" spans="1:8" ht="15" customHeight="1" x14ac:dyDescent="0.2">
      <c r="A11" s="23" t="s">
        <v>326</v>
      </c>
      <c r="B11" s="24" t="s">
        <v>331</v>
      </c>
      <c r="C11" s="57"/>
    </row>
    <row r="12" spans="1:8" ht="15" customHeight="1" x14ac:dyDescent="0.2">
      <c r="A12" s="23" t="s">
        <v>326</v>
      </c>
      <c r="B12" s="24" t="s">
        <v>332</v>
      </c>
      <c r="C12" s="57"/>
    </row>
    <row r="13" spans="1:8" ht="15" customHeight="1" x14ac:dyDescent="0.2">
      <c r="A13" s="23" t="s">
        <v>326</v>
      </c>
      <c r="B13" s="24" t="s">
        <v>333</v>
      </c>
      <c r="C13" s="57"/>
    </row>
    <row r="14" spans="1:8" ht="15" customHeight="1" x14ac:dyDescent="0.2">
      <c r="A14" s="23" t="s">
        <v>326</v>
      </c>
      <c r="B14" s="24" t="s">
        <v>334</v>
      </c>
      <c r="C14" s="57"/>
    </row>
    <row r="15" spans="1:8" ht="15" customHeight="1" x14ac:dyDescent="0.2">
      <c r="A15" s="23" t="s">
        <v>326</v>
      </c>
      <c r="B15" s="24" t="s">
        <v>335</v>
      </c>
      <c r="C15" s="58"/>
    </row>
    <row r="16" spans="1:8" ht="15" customHeight="1" x14ac:dyDescent="0.2">
      <c r="A16" s="23" t="s">
        <v>326</v>
      </c>
      <c r="B16" s="24" t="s">
        <v>336</v>
      </c>
      <c r="C16" s="24">
        <v>4131.57</v>
      </c>
    </row>
    <row r="17" spans="1:3" ht="15" customHeight="1" x14ac:dyDescent="0.2">
      <c r="A17" s="23" t="s">
        <v>326</v>
      </c>
      <c r="B17" s="24" t="s">
        <v>336</v>
      </c>
      <c r="C17" s="24">
        <v>4131.57</v>
      </c>
    </row>
    <row r="18" spans="1:3" ht="25.5" x14ac:dyDescent="0.2">
      <c r="A18" s="23" t="s">
        <v>326</v>
      </c>
      <c r="B18" s="24" t="s">
        <v>337</v>
      </c>
      <c r="C18" s="24">
        <v>2790.71</v>
      </c>
    </row>
    <row r="19" spans="1:3" ht="25.5" x14ac:dyDescent="0.2">
      <c r="A19" s="23" t="s">
        <v>326</v>
      </c>
      <c r="B19" s="24" t="s">
        <v>338</v>
      </c>
      <c r="C19" s="24">
        <v>6054.36</v>
      </c>
    </row>
    <row r="20" spans="1:3" ht="25.5" x14ac:dyDescent="0.2">
      <c r="A20" s="23" t="s">
        <v>326</v>
      </c>
      <c r="B20" s="24" t="s">
        <v>338</v>
      </c>
      <c r="C20" s="24">
        <v>6054.38</v>
      </c>
    </row>
    <row r="21" spans="1:3" ht="15.95" customHeight="1" x14ac:dyDescent="0.2">
      <c r="A21" s="23" t="s">
        <v>326</v>
      </c>
      <c r="B21" s="24" t="s">
        <v>339</v>
      </c>
      <c r="C21" s="24">
        <v>3294.77</v>
      </c>
    </row>
    <row r="22" spans="1:3" ht="15.95" customHeight="1" x14ac:dyDescent="0.2">
      <c r="A22" s="23" t="s">
        <v>326</v>
      </c>
      <c r="B22" s="24" t="s">
        <v>339</v>
      </c>
      <c r="C22" s="24">
        <v>3294.77</v>
      </c>
    </row>
    <row r="23" spans="1:3" ht="15.95" customHeight="1" x14ac:dyDescent="0.2">
      <c r="A23" s="23" t="s">
        <v>326</v>
      </c>
      <c r="B23" s="24" t="s">
        <v>339</v>
      </c>
      <c r="C23" s="24">
        <v>3294.77</v>
      </c>
    </row>
    <row r="24" spans="1:3" ht="15.95" customHeight="1" x14ac:dyDescent="0.2">
      <c r="A24" s="23" t="s">
        <v>326</v>
      </c>
      <c r="B24" s="24" t="s">
        <v>339</v>
      </c>
      <c r="C24" s="24">
        <v>3294.77</v>
      </c>
    </row>
    <row r="25" spans="1:3" ht="15.95" customHeight="1" x14ac:dyDescent="0.2">
      <c r="A25" s="23" t="s">
        <v>326</v>
      </c>
      <c r="B25" s="24" t="s">
        <v>339</v>
      </c>
      <c r="C25" s="24">
        <v>3294.77</v>
      </c>
    </row>
    <row r="26" spans="1:3" ht="15.95" customHeight="1" x14ac:dyDescent="0.2">
      <c r="A26" s="23" t="s">
        <v>326</v>
      </c>
      <c r="B26" s="24" t="s">
        <v>339</v>
      </c>
      <c r="C26" s="24">
        <v>3294.77</v>
      </c>
    </row>
    <row r="27" spans="1:3" ht="15.95" customHeight="1" x14ac:dyDescent="0.2">
      <c r="A27" s="23" t="s">
        <v>326</v>
      </c>
      <c r="B27" s="24" t="s">
        <v>339</v>
      </c>
      <c r="C27" s="24">
        <v>3294.77</v>
      </c>
    </row>
    <row r="28" spans="1:3" ht="15.95" customHeight="1" x14ac:dyDescent="0.2">
      <c r="A28" s="23" t="s">
        <v>326</v>
      </c>
      <c r="B28" s="24" t="s">
        <v>339</v>
      </c>
      <c r="C28" s="24">
        <v>3294.77</v>
      </c>
    </row>
    <row r="29" spans="1:3" ht="15.95" customHeight="1" x14ac:dyDescent="0.2">
      <c r="A29" s="23" t="s">
        <v>326</v>
      </c>
      <c r="B29" s="24" t="s">
        <v>339</v>
      </c>
      <c r="C29" s="24">
        <v>3294.77</v>
      </c>
    </row>
    <row r="30" spans="1:3" ht="15.95" customHeight="1" x14ac:dyDescent="0.2">
      <c r="A30" s="23" t="s">
        <v>326</v>
      </c>
      <c r="B30" s="24" t="s">
        <v>339</v>
      </c>
      <c r="C30" s="24">
        <v>3294.77</v>
      </c>
    </row>
    <row r="31" spans="1:3" ht="15.95" customHeight="1" x14ac:dyDescent="0.2">
      <c r="A31" s="23" t="s">
        <v>326</v>
      </c>
      <c r="B31" s="24" t="s">
        <v>339</v>
      </c>
      <c r="C31" s="24">
        <v>3294.77</v>
      </c>
    </row>
    <row r="32" spans="1:3" ht="15.95" customHeight="1" x14ac:dyDescent="0.2">
      <c r="A32" s="23" t="s">
        <v>326</v>
      </c>
      <c r="B32" s="24" t="s">
        <v>339</v>
      </c>
      <c r="C32" s="24">
        <v>3294.77</v>
      </c>
    </row>
    <row r="33" spans="1:3" ht="15.95" customHeight="1" x14ac:dyDescent="0.2">
      <c r="A33" s="23" t="s">
        <v>326</v>
      </c>
      <c r="B33" s="24" t="s">
        <v>339</v>
      </c>
      <c r="C33" s="24">
        <v>3294.77</v>
      </c>
    </row>
    <row r="34" spans="1:3" ht="15.95" customHeight="1" x14ac:dyDescent="0.2">
      <c r="A34" s="23" t="s">
        <v>326</v>
      </c>
      <c r="B34" s="24" t="s">
        <v>339</v>
      </c>
      <c r="C34" s="24">
        <v>3294.77</v>
      </c>
    </row>
    <row r="35" spans="1:3" ht="15.95" customHeight="1" x14ac:dyDescent="0.2">
      <c r="A35" s="23" t="s">
        <v>326</v>
      </c>
      <c r="B35" s="24" t="s">
        <v>339</v>
      </c>
      <c r="C35" s="24">
        <v>3294.77</v>
      </c>
    </row>
    <row r="36" spans="1:3" ht="15.95" customHeight="1" x14ac:dyDescent="0.2">
      <c r="A36" s="23" t="s">
        <v>326</v>
      </c>
      <c r="B36" s="24" t="s">
        <v>339</v>
      </c>
      <c r="C36" s="24">
        <v>3294.77</v>
      </c>
    </row>
    <row r="37" spans="1:3" ht="15.95" customHeight="1" x14ac:dyDescent="0.2">
      <c r="A37" s="23" t="s">
        <v>326</v>
      </c>
      <c r="B37" s="24" t="s">
        <v>339</v>
      </c>
      <c r="C37" s="24">
        <v>3294.77</v>
      </c>
    </row>
    <row r="38" spans="1:3" ht="15.95" customHeight="1" x14ac:dyDescent="0.2">
      <c r="A38" s="23" t="s">
        <v>326</v>
      </c>
      <c r="B38" s="24" t="s">
        <v>339</v>
      </c>
      <c r="C38" s="24">
        <v>3294.77</v>
      </c>
    </row>
    <row r="39" spans="1:3" ht="15.95" customHeight="1" x14ac:dyDescent="0.2">
      <c r="A39" s="23" t="s">
        <v>326</v>
      </c>
      <c r="B39" s="24" t="s">
        <v>339</v>
      </c>
      <c r="C39" s="24">
        <v>3294.77</v>
      </c>
    </row>
    <row r="40" spans="1:3" ht="25.5" x14ac:dyDescent="0.2">
      <c r="A40" s="23" t="s">
        <v>326</v>
      </c>
      <c r="B40" s="24" t="s">
        <v>340</v>
      </c>
      <c r="C40" s="24">
        <v>3294.71</v>
      </c>
    </row>
    <row r="41" spans="1:3" ht="15.95" customHeight="1" x14ac:dyDescent="0.2">
      <c r="A41" s="23" t="s">
        <v>326</v>
      </c>
      <c r="B41" s="24" t="s">
        <v>339</v>
      </c>
      <c r="C41" s="24">
        <v>2204.25</v>
      </c>
    </row>
    <row r="42" spans="1:3" ht="15.95" customHeight="1" x14ac:dyDescent="0.2">
      <c r="A42" s="23" t="s">
        <v>326</v>
      </c>
      <c r="B42" s="24" t="s">
        <v>341</v>
      </c>
      <c r="C42" s="24">
        <v>2204.25</v>
      </c>
    </row>
    <row r="43" spans="1:3" ht="15.95" customHeight="1" x14ac:dyDescent="0.2">
      <c r="A43" s="23" t="s">
        <v>326</v>
      </c>
      <c r="B43" s="24" t="s">
        <v>342</v>
      </c>
      <c r="C43" s="24">
        <v>2204.25</v>
      </c>
    </row>
    <row r="44" spans="1:3" ht="15.95" customHeight="1" x14ac:dyDescent="0.2">
      <c r="A44" s="23" t="s">
        <v>326</v>
      </c>
      <c r="B44" s="24" t="s">
        <v>343</v>
      </c>
      <c r="C44" s="24">
        <v>2204.25</v>
      </c>
    </row>
    <row r="45" spans="1:3" ht="15.95" customHeight="1" x14ac:dyDescent="0.2">
      <c r="A45" s="23" t="s">
        <v>326</v>
      </c>
      <c r="B45" s="24" t="s">
        <v>344</v>
      </c>
      <c r="C45" s="24">
        <v>2204.25</v>
      </c>
    </row>
    <row r="46" spans="1:3" ht="15.95" customHeight="1" x14ac:dyDescent="0.2">
      <c r="A46" s="23" t="s">
        <v>326</v>
      </c>
      <c r="B46" s="24" t="s">
        <v>345</v>
      </c>
      <c r="C46" s="24">
        <v>2204.25</v>
      </c>
    </row>
    <row r="47" spans="1:3" ht="15.95" customHeight="1" x14ac:dyDescent="0.2">
      <c r="A47" s="23" t="s">
        <v>326</v>
      </c>
      <c r="B47" s="24" t="s">
        <v>346</v>
      </c>
      <c r="C47" s="24">
        <v>2204.25</v>
      </c>
    </row>
    <row r="48" spans="1:3" ht="15.95" customHeight="1" x14ac:dyDescent="0.2">
      <c r="A48" s="23" t="s">
        <v>326</v>
      </c>
      <c r="B48" s="24" t="s">
        <v>347</v>
      </c>
      <c r="C48" s="24">
        <v>2204.25</v>
      </c>
    </row>
    <row r="49" spans="1:3" ht="15.95" customHeight="1" x14ac:dyDescent="0.2">
      <c r="A49" s="23" t="s">
        <v>326</v>
      </c>
      <c r="B49" s="24" t="s">
        <v>348</v>
      </c>
      <c r="C49" s="24">
        <v>2204.25</v>
      </c>
    </row>
    <row r="50" spans="1:3" ht="15.95" customHeight="1" x14ac:dyDescent="0.2">
      <c r="A50" s="23" t="s">
        <v>326</v>
      </c>
      <c r="B50" s="24" t="s">
        <v>349</v>
      </c>
      <c r="C50" s="24">
        <v>2204.25</v>
      </c>
    </row>
    <row r="51" spans="1:3" ht="15.95" customHeight="1" x14ac:dyDescent="0.2">
      <c r="A51" s="23" t="s">
        <v>326</v>
      </c>
      <c r="B51" s="24" t="s">
        <v>350</v>
      </c>
      <c r="C51" s="24">
        <v>2204.25</v>
      </c>
    </row>
    <row r="52" spans="1:3" ht="15.95" customHeight="1" x14ac:dyDescent="0.2">
      <c r="A52" s="23" t="s">
        <v>326</v>
      </c>
      <c r="B52" s="24" t="s">
        <v>351</v>
      </c>
      <c r="C52" s="24">
        <v>2204.25</v>
      </c>
    </row>
    <row r="53" spans="1:3" ht="15.95" customHeight="1" x14ac:dyDescent="0.2">
      <c r="A53" s="23" t="s">
        <v>326</v>
      </c>
      <c r="B53" s="24" t="s">
        <v>352</v>
      </c>
      <c r="C53" s="24">
        <v>2204.25</v>
      </c>
    </row>
    <row r="54" spans="1:3" ht="15.95" customHeight="1" x14ac:dyDescent="0.2">
      <c r="A54" s="23" t="s">
        <v>326</v>
      </c>
      <c r="B54" s="24" t="s">
        <v>353</v>
      </c>
      <c r="C54" s="24">
        <v>2204.25</v>
      </c>
    </row>
    <row r="55" spans="1:3" ht="15.95" customHeight="1" x14ac:dyDescent="0.2">
      <c r="A55" s="23" t="s">
        <v>326</v>
      </c>
      <c r="B55" s="24" t="s">
        <v>354</v>
      </c>
      <c r="C55" s="24">
        <v>2204.25</v>
      </c>
    </row>
    <row r="56" spans="1:3" ht="15.95" customHeight="1" x14ac:dyDescent="0.2">
      <c r="A56" s="23" t="s">
        <v>326</v>
      </c>
      <c r="B56" s="24" t="s">
        <v>355</v>
      </c>
      <c r="C56" s="24">
        <v>2204.25</v>
      </c>
    </row>
    <row r="57" spans="1:3" ht="15.95" customHeight="1" x14ac:dyDescent="0.2">
      <c r="A57" s="23" t="s">
        <v>326</v>
      </c>
      <c r="B57" s="24" t="s">
        <v>356</v>
      </c>
      <c r="C57" s="24">
        <v>2204.25</v>
      </c>
    </row>
    <row r="58" spans="1:3" ht="15.95" customHeight="1" x14ac:dyDescent="0.2">
      <c r="A58" s="23" t="s">
        <v>326</v>
      </c>
      <c r="B58" s="24" t="s">
        <v>357</v>
      </c>
      <c r="C58" s="24">
        <v>2204.25</v>
      </c>
    </row>
    <row r="59" spans="1:3" ht="15.95" customHeight="1" x14ac:dyDescent="0.2">
      <c r="A59" s="23" t="s">
        <v>326</v>
      </c>
      <c r="B59" s="24" t="s">
        <v>358</v>
      </c>
      <c r="C59" s="24">
        <v>2204.25</v>
      </c>
    </row>
    <row r="60" spans="1:3" ht="15.95" customHeight="1" x14ac:dyDescent="0.2">
      <c r="A60" s="23" t="s">
        <v>326</v>
      </c>
      <c r="B60" s="24" t="s">
        <v>359</v>
      </c>
      <c r="C60" s="24">
        <v>2204.19</v>
      </c>
    </row>
    <row r="61" spans="1:3" ht="25.5" x14ac:dyDescent="0.2">
      <c r="A61" s="23" t="s">
        <v>326</v>
      </c>
      <c r="B61" s="24" t="s">
        <v>360</v>
      </c>
      <c r="C61" s="24">
        <v>13200</v>
      </c>
    </row>
    <row r="62" spans="1:3" ht="15" customHeight="1" x14ac:dyDescent="0.2">
      <c r="A62" s="23" t="s">
        <v>326</v>
      </c>
      <c r="B62" s="24" t="s">
        <v>361</v>
      </c>
      <c r="C62" s="24">
        <v>11554</v>
      </c>
    </row>
    <row r="63" spans="1:3" ht="15" customHeight="1" x14ac:dyDescent="0.2">
      <c r="A63" s="23" t="s">
        <v>326</v>
      </c>
      <c r="B63" s="24" t="s">
        <v>361</v>
      </c>
      <c r="C63" s="24">
        <v>11554</v>
      </c>
    </row>
    <row r="64" spans="1:3" ht="42.95" customHeight="1" x14ac:dyDescent="0.2">
      <c r="A64" s="23" t="s">
        <v>326</v>
      </c>
      <c r="B64" s="24" t="s">
        <v>362</v>
      </c>
      <c r="C64" s="24">
        <v>26725.41</v>
      </c>
    </row>
    <row r="65" spans="1:3" ht="42.95" customHeight="1" x14ac:dyDescent="0.2">
      <c r="A65" s="23" t="s">
        <v>326</v>
      </c>
      <c r="B65" s="24" t="s">
        <v>363</v>
      </c>
      <c r="C65" s="24">
        <v>26725.41</v>
      </c>
    </row>
    <row r="66" spans="1:3" ht="42.95" customHeight="1" x14ac:dyDescent="0.2">
      <c r="A66" s="23" t="s">
        <v>326</v>
      </c>
      <c r="B66" s="24" t="s">
        <v>364</v>
      </c>
      <c r="C66" s="24">
        <v>26725.41</v>
      </c>
    </row>
    <row r="67" spans="1:3" ht="42.95" customHeight="1" x14ac:dyDescent="0.2">
      <c r="A67" s="23" t="s">
        <v>326</v>
      </c>
      <c r="B67" s="24" t="s">
        <v>364</v>
      </c>
      <c r="C67" s="24">
        <v>26725.41</v>
      </c>
    </row>
    <row r="68" spans="1:3" ht="42.95" customHeight="1" x14ac:dyDescent="0.2">
      <c r="A68" s="23" t="s">
        <v>326</v>
      </c>
      <c r="B68" s="24" t="s">
        <v>364</v>
      </c>
      <c r="C68" s="24">
        <v>26725.41</v>
      </c>
    </row>
    <row r="69" spans="1:3" ht="42.95" customHeight="1" x14ac:dyDescent="0.2">
      <c r="A69" s="23" t="s">
        <v>326</v>
      </c>
      <c r="B69" s="24" t="s">
        <v>364</v>
      </c>
      <c r="C69" s="24">
        <v>26725.41</v>
      </c>
    </row>
    <row r="70" spans="1:3" ht="42.95" customHeight="1" x14ac:dyDescent="0.2">
      <c r="A70" s="23" t="s">
        <v>326</v>
      </c>
      <c r="B70" s="24" t="s">
        <v>365</v>
      </c>
      <c r="C70" s="24">
        <v>26725.41</v>
      </c>
    </row>
    <row r="71" spans="1:3" ht="42.95" customHeight="1" x14ac:dyDescent="0.2">
      <c r="A71" s="23" t="s">
        <v>326</v>
      </c>
      <c r="B71" s="24" t="s">
        <v>365</v>
      </c>
      <c r="C71" s="24">
        <v>26725.41</v>
      </c>
    </row>
    <row r="72" spans="1:3" ht="42.95" customHeight="1" x14ac:dyDescent="0.2">
      <c r="A72" s="23" t="s">
        <v>326</v>
      </c>
      <c r="B72" s="24" t="s">
        <v>365</v>
      </c>
      <c r="C72" s="24">
        <v>26725.41</v>
      </c>
    </row>
    <row r="73" spans="1:3" ht="42.95" customHeight="1" x14ac:dyDescent="0.2">
      <c r="A73" s="23" t="s">
        <v>326</v>
      </c>
      <c r="B73" s="24" t="s">
        <v>365</v>
      </c>
      <c r="C73" s="24">
        <v>26725.41</v>
      </c>
    </row>
    <row r="74" spans="1:3" ht="42.95" customHeight="1" x14ac:dyDescent="0.2">
      <c r="A74" s="23" t="s">
        <v>326</v>
      </c>
      <c r="B74" s="24" t="s">
        <v>366</v>
      </c>
      <c r="C74" s="24">
        <v>26725.41</v>
      </c>
    </row>
    <row r="75" spans="1:3" ht="42.95" customHeight="1" x14ac:dyDescent="0.2">
      <c r="A75" s="23" t="s">
        <v>326</v>
      </c>
      <c r="B75" s="24" t="s">
        <v>365</v>
      </c>
      <c r="C75" s="24">
        <v>26725.41</v>
      </c>
    </row>
    <row r="76" spans="1:3" ht="42.95" customHeight="1" x14ac:dyDescent="0.2">
      <c r="A76" s="23" t="s">
        <v>326</v>
      </c>
      <c r="B76" s="24" t="s">
        <v>364</v>
      </c>
      <c r="C76" s="24">
        <v>26725.41</v>
      </c>
    </row>
    <row r="77" spans="1:3" ht="42.95" customHeight="1" x14ac:dyDescent="0.2">
      <c r="A77" s="23" t="s">
        <v>326</v>
      </c>
      <c r="B77" s="24" t="s">
        <v>365</v>
      </c>
      <c r="C77" s="24">
        <v>26725.41</v>
      </c>
    </row>
    <row r="78" spans="1:3" ht="42.95" customHeight="1" x14ac:dyDescent="0.2">
      <c r="A78" s="23" t="s">
        <v>326</v>
      </c>
      <c r="B78" s="24" t="s">
        <v>364</v>
      </c>
      <c r="C78" s="24">
        <v>26725.41</v>
      </c>
    </row>
    <row r="79" spans="1:3" ht="42.95" customHeight="1" x14ac:dyDescent="0.2">
      <c r="A79" s="23" t="s">
        <v>326</v>
      </c>
      <c r="B79" s="24" t="s">
        <v>365</v>
      </c>
      <c r="C79" s="24">
        <v>26725.41</v>
      </c>
    </row>
    <row r="80" spans="1:3" ht="42.95" customHeight="1" x14ac:dyDescent="0.2">
      <c r="A80" s="23" t="s">
        <v>326</v>
      </c>
      <c r="B80" s="24" t="s">
        <v>364</v>
      </c>
      <c r="C80" s="24">
        <v>26725.41</v>
      </c>
    </row>
    <row r="81" spans="1:3" ht="42.95" customHeight="1" x14ac:dyDescent="0.2">
      <c r="A81" s="23" t="s">
        <v>326</v>
      </c>
      <c r="B81" s="24" t="s">
        <v>365</v>
      </c>
      <c r="C81" s="24">
        <v>26725.41</v>
      </c>
    </row>
    <row r="82" spans="1:3" ht="42.95" customHeight="1" x14ac:dyDescent="0.2">
      <c r="A82" s="23" t="s">
        <v>326</v>
      </c>
      <c r="B82" s="24" t="s">
        <v>365</v>
      </c>
      <c r="C82" s="24">
        <v>26725.41</v>
      </c>
    </row>
    <row r="83" spans="1:3" ht="42.95" customHeight="1" x14ac:dyDescent="0.2">
      <c r="A83" s="23" t="s">
        <v>326</v>
      </c>
      <c r="B83" s="24" t="s">
        <v>365</v>
      </c>
      <c r="C83" s="24">
        <v>26725.42</v>
      </c>
    </row>
    <row r="84" spans="1:3" ht="42.95" customHeight="1" x14ac:dyDescent="0.2">
      <c r="A84" s="23" t="s">
        <v>326</v>
      </c>
      <c r="B84" s="24" t="s">
        <v>367</v>
      </c>
      <c r="C84" s="24">
        <v>26725.42</v>
      </c>
    </row>
    <row r="85" spans="1:3" ht="42.95" customHeight="1" x14ac:dyDescent="0.2">
      <c r="A85" s="23" t="s">
        <v>326</v>
      </c>
      <c r="B85" s="24" t="s">
        <v>364</v>
      </c>
      <c r="C85" s="24">
        <v>26725.42</v>
      </c>
    </row>
    <row r="86" spans="1:3" ht="42.95" customHeight="1" x14ac:dyDescent="0.2">
      <c r="A86" s="23" t="s">
        <v>326</v>
      </c>
      <c r="B86" s="24" t="s">
        <v>364</v>
      </c>
      <c r="C86" s="24">
        <v>26725.42</v>
      </c>
    </row>
    <row r="87" spans="1:3" ht="42.95" customHeight="1" x14ac:dyDescent="0.2">
      <c r="A87" s="23" t="s">
        <v>326</v>
      </c>
      <c r="B87" s="24" t="s">
        <v>367</v>
      </c>
      <c r="C87" s="24">
        <v>26725.42</v>
      </c>
    </row>
    <row r="88" spans="1:3" ht="42.95" customHeight="1" x14ac:dyDescent="0.2">
      <c r="A88" s="23" t="s">
        <v>326</v>
      </c>
      <c r="B88" s="24" t="s">
        <v>364</v>
      </c>
      <c r="C88" s="24">
        <v>26725.42</v>
      </c>
    </row>
    <row r="89" spans="1:3" ht="42.95" customHeight="1" x14ac:dyDescent="0.2">
      <c r="A89" s="23" t="s">
        <v>326</v>
      </c>
      <c r="B89" s="24" t="s">
        <v>368</v>
      </c>
      <c r="C89" s="24">
        <v>26725.42</v>
      </c>
    </row>
    <row r="90" spans="1:3" ht="42.95" customHeight="1" x14ac:dyDescent="0.2">
      <c r="A90" s="23" t="s">
        <v>326</v>
      </c>
      <c r="B90" s="24" t="s">
        <v>368</v>
      </c>
      <c r="C90" s="24">
        <v>26725.42</v>
      </c>
    </row>
    <row r="91" spans="1:3" ht="42.95" customHeight="1" x14ac:dyDescent="0.2">
      <c r="A91" s="23" t="s">
        <v>326</v>
      </c>
      <c r="B91" s="24" t="s">
        <v>369</v>
      </c>
      <c r="C91" s="24">
        <v>26725.42</v>
      </c>
    </row>
    <row r="92" spans="1:3" ht="42.95" customHeight="1" x14ac:dyDescent="0.2">
      <c r="A92" s="23" t="s">
        <v>326</v>
      </c>
      <c r="B92" s="24" t="s">
        <v>368</v>
      </c>
      <c r="C92" s="24">
        <v>26725.42</v>
      </c>
    </row>
    <row r="93" spans="1:3" ht="42.95" customHeight="1" x14ac:dyDescent="0.2">
      <c r="A93" s="23" t="s">
        <v>326</v>
      </c>
      <c r="B93" s="24" t="s">
        <v>368</v>
      </c>
      <c r="C93" s="24">
        <v>26725.42</v>
      </c>
    </row>
    <row r="94" spans="1:3" ht="42.95" customHeight="1" x14ac:dyDescent="0.2">
      <c r="A94" s="23" t="s">
        <v>326</v>
      </c>
      <c r="B94" s="24" t="s">
        <v>368</v>
      </c>
      <c r="C94" s="24">
        <v>26725.42</v>
      </c>
    </row>
    <row r="95" spans="1:3" ht="42.95" customHeight="1" x14ac:dyDescent="0.2">
      <c r="A95" s="23" t="s">
        <v>326</v>
      </c>
      <c r="B95" s="24" t="s">
        <v>368</v>
      </c>
      <c r="C95" s="24">
        <v>26725.42</v>
      </c>
    </row>
    <row r="96" spans="1:3" ht="42.95" customHeight="1" x14ac:dyDescent="0.2">
      <c r="A96" s="23" t="s">
        <v>326</v>
      </c>
      <c r="B96" s="24" t="s">
        <v>364</v>
      </c>
      <c r="C96" s="24">
        <v>26725.42</v>
      </c>
    </row>
    <row r="97" spans="1:3" ht="42.95" customHeight="1" x14ac:dyDescent="0.2">
      <c r="A97" s="23" t="s">
        <v>326</v>
      </c>
      <c r="B97" s="24" t="s">
        <v>368</v>
      </c>
      <c r="C97" s="24">
        <v>26725.42</v>
      </c>
    </row>
    <row r="98" spans="1:3" ht="42.95" customHeight="1" x14ac:dyDescent="0.2">
      <c r="A98" s="23" t="s">
        <v>326</v>
      </c>
      <c r="B98" s="24" t="s">
        <v>364</v>
      </c>
      <c r="C98" s="24">
        <v>26725.42</v>
      </c>
    </row>
    <row r="99" spans="1:3" ht="42.95" customHeight="1" x14ac:dyDescent="0.2">
      <c r="A99" s="23" t="s">
        <v>326</v>
      </c>
      <c r="B99" s="24" t="s">
        <v>364</v>
      </c>
      <c r="C99" s="24">
        <v>26725.42</v>
      </c>
    </row>
    <row r="100" spans="1:3" ht="42.95" customHeight="1" x14ac:dyDescent="0.2">
      <c r="A100" s="23" t="s">
        <v>326</v>
      </c>
      <c r="B100" s="24" t="s">
        <v>368</v>
      </c>
      <c r="C100" s="24">
        <v>26725.42</v>
      </c>
    </row>
    <row r="101" spans="1:3" ht="42.95" customHeight="1" x14ac:dyDescent="0.2">
      <c r="A101" s="23" t="s">
        <v>326</v>
      </c>
      <c r="B101" s="24" t="s">
        <v>368</v>
      </c>
      <c r="C101" s="24">
        <v>26725.42</v>
      </c>
    </row>
    <row r="102" spans="1:3" ht="42.95" customHeight="1" x14ac:dyDescent="0.2">
      <c r="A102" s="23" t="s">
        <v>326</v>
      </c>
      <c r="B102" s="24" t="s">
        <v>368</v>
      </c>
      <c r="C102" s="24">
        <v>26725.42</v>
      </c>
    </row>
    <row r="103" spans="1:3" ht="42.95" customHeight="1" x14ac:dyDescent="0.2">
      <c r="A103" s="23" t="s">
        <v>326</v>
      </c>
      <c r="B103" s="24" t="s">
        <v>369</v>
      </c>
      <c r="C103" s="24">
        <v>26725.42</v>
      </c>
    </row>
    <row r="104" spans="1:3" ht="42.95" customHeight="1" x14ac:dyDescent="0.2">
      <c r="A104" s="23" t="s">
        <v>326</v>
      </c>
      <c r="B104" s="24" t="s">
        <v>368</v>
      </c>
      <c r="C104" s="24">
        <v>26725.42</v>
      </c>
    </row>
    <row r="105" spans="1:3" ht="42.95" customHeight="1" x14ac:dyDescent="0.2">
      <c r="A105" s="23" t="s">
        <v>326</v>
      </c>
      <c r="B105" s="24" t="s">
        <v>368</v>
      </c>
      <c r="C105" s="24">
        <v>26725.42</v>
      </c>
    </row>
    <row r="106" spans="1:3" ht="42.95" customHeight="1" x14ac:dyDescent="0.2">
      <c r="A106" s="23" t="s">
        <v>326</v>
      </c>
      <c r="B106" s="24" t="s">
        <v>368</v>
      </c>
      <c r="C106" s="24">
        <v>26725.42</v>
      </c>
    </row>
    <row r="107" spans="1:3" ht="42.95" customHeight="1" x14ac:dyDescent="0.2">
      <c r="A107" s="23" t="s">
        <v>326</v>
      </c>
      <c r="B107" s="24" t="s">
        <v>368</v>
      </c>
      <c r="C107" s="24">
        <v>26725.42</v>
      </c>
    </row>
    <row r="108" spans="1:3" ht="42.95" customHeight="1" x14ac:dyDescent="0.2">
      <c r="A108" s="23" t="s">
        <v>326</v>
      </c>
      <c r="B108" s="24" t="s">
        <v>368</v>
      </c>
      <c r="C108" s="24">
        <v>26725.42</v>
      </c>
    </row>
    <row r="109" spans="1:3" ht="42.95" customHeight="1" x14ac:dyDescent="0.2">
      <c r="A109" s="23" t="s">
        <v>326</v>
      </c>
      <c r="B109" s="24" t="s">
        <v>368</v>
      </c>
      <c r="C109" s="24">
        <v>26725.42</v>
      </c>
    </row>
    <row r="110" spans="1:3" ht="42.95" customHeight="1" x14ac:dyDescent="0.2">
      <c r="A110" s="23" t="s">
        <v>326</v>
      </c>
      <c r="B110" s="24" t="s">
        <v>368</v>
      </c>
      <c r="C110" s="24">
        <v>26725.42</v>
      </c>
    </row>
    <row r="111" spans="1:3" ht="42.95" customHeight="1" x14ac:dyDescent="0.2">
      <c r="A111" s="23" t="s">
        <v>326</v>
      </c>
      <c r="B111" s="24" t="s">
        <v>368</v>
      </c>
      <c r="C111" s="24">
        <v>26725.42</v>
      </c>
    </row>
    <row r="112" spans="1:3" ht="42.95" customHeight="1" x14ac:dyDescent="0.2">
      <c r="A112" s="23" t="s">
        <v>326</v>
      </c>
      <c r="B112" s="24" t="s">
        <v>368</v>
      </c>
      <c r="C112" s="24">
        <v>26725.42</v>
      </c>
    </row>
    <row r="113" spans="1:3" ht="42.95" customHeight="1" x14ac:dyDescent="0.2">
      <c r="A113" s="23" t="s">
        <v>326</v>
      </c>
      <c r="B113" s="24" t="s">
        <v>368</v>
      </c>
      <c r="C113" s="24">
        <v>26725.42</v>
      </c>
    </row>
    <row r="114" spans="1:3" ht="42.95" customHeight="1" x14ac:dyDescent="0.2">
      <c r="A114" s="23" t="s">
        <v>326</v>
      </c>
      <c r="B114" s="24" t="s">
        <v>368</v>
      </c>
      <c r="C114" s="24">
        <v>26725.42</v>
      </c>
    </row>
    <row r="115" spans="1:3" ht="42.95" customHeight="1" x14ac:dyDescent="0.2">
      <c r="A115" s="23" t="s">
        <v>326</v>
      </c>
      <c r="B115" s="24" t="s">
        <v>368</v>
      </c>
      <c r="C115" s="24">
        <v>26725.42</v>
      </c>
    </row>
    <row r="116" spans="1:3" ht="42.95" customHeight="1" x14ac:dyDescent="0.2">
      <c r="A116" s="23" t="s">
        <v>326</v>
      </c>
      <c r="B116" s="24" t="s">
        <v>368</v>
      </c>
      <c r="C116" s="24">
        <v>26725.42</v>
      </c>
    </row>
    <row r="117" spans="1:3" ht="42.95" customHeight="1" x14ac:dyDescent="0.2">
      <c r="A117" s="23" t="s">
        <v>326</v>
      </c>
      <c r="B117" s="24" t="s">
        <v>368</v>
      </c>
      <c r="C117" s="24">
        <v>26725.42</v>
      </c>
    </row>
    <row r="118" spans="1:3" ht="42.95" customHeight="1" x14ac:dyDescent="0.2">
      <c r="A118" s="23" t="s">
        <v>326</v>
      </c>
      <c r="B118" s="24" t="s">
        <v>370</v>
      </c>
      <c r="C118" s="24">
        <v>26725.42</v>
      </c>
    </row>
    <row r="119" spans="1:3" ht="42.95" customHeight="1" x14ac:dyDescent="0.2">
      <c r="A119" s="23" t="s">
        <v>326</v>
      </c>
      <c r="B119" s="24" t="s">
        <v>370</v>
      </c>
      <c r="C119" s="24">
        <v>26725.42</v>
      </c>
    </row>
    <row r="120" spans="1:3" ht="42.95" customHeight="1" x14ac:dyDescent="0.2">
      <c r="A120" s="23" t="s">
        <v>326</v>
      </c>
      <c r="B120" s="24" t="s">
        <v>368</v>
      </c>
      <c r="C120" s="24">
        <v>26725.42</v>
      </c>
    </row>
    <row r="121" spans="1:3" ht="42.95" customHeight="1" x14ac:dyDescent="0.2">
      <c r="A121" s="23" t="s">
        <v>326</v>
      </c>
      <c r="B121" s="24" t="s">
        <v>368</v>
      </c>
      <c r="C121" s="24">
        <v>26725.42</v>
      </c>
    </row>
    <row r="122" spans="1:3" ht="42.95" customHeight="1" x14ac:dyDescent="0.2">
      <c r="A122" s="23" t="s">
        <v>326</v>
      </c>
      <c r="B122" s="24" t="s">
        <v>369</v>
      </c>
      <c r="C122" s="24">
        <v>26725.42</v>
      </c>
    </row>
    <row r="123" spans="1:3" ht="42.95" customHeight="1" x14ac:dyDescent="0.2">
      <c r="A123" s="23" t="s">
        <v>326</v>
      </c>
      <c r="B123" s="24" t="s">
        <v>368</v>
      </c>
      <c r="C123" s="24">
        <v>26725.42</v>
      </c>
    </row>
    <row r="124" spans="1:3" ht="42.95" customHeight="1" x14ac:dyDescent="0.2">
      <c r="A124" s="23" t="s">
        <v>326</v>
      </c>
      <c r="B124" s="24" t="s">
        <v>370</v>
      </c>
      <c r="C124" s="24">
        <v>26725.42</v>
      </c>
    </row>
    <row r="125" spans="1:3" ht="42.95" customHeight="1" x14ac:dyDescent="0.2">
      <c r="A125" s="23" t="s">
        <v>326</v>
      </c>
      <c r="B125" s="24" t="s">
        <v>370</v>
      </c>
      <c r="C125" s="24">
        <v>26725.42</v>
      </c>
    </row>
    <row r="126" spans="1:3" ht="42.95" customHeight="1" x14ac:dyDescent="0.2">
      <c r="A126" s="23" t="s">
        <v>326</v>
      </c>
      <c r="B126" s="24" t="s">
        <v>368</v>
      </c>
      <c r="C126" s="24">
        <v>26725.42</v>
      </c>
    </row>
    <row r="127" spans="1:3" ht="42.95" customHeight="1" x14ac:dyDescent="0.2">
      <c r="A127" s="23" t="s">
        <v>326</v>
      </c>
      <c r="B127" s="24" t="s">
        <v>368</v>
      </c>
      <c r="C127" s="24">
        <v>26725.42</v>
      </c>
    </row>
    <row r="128" spans="1:3" ht="42.95" customHeight="1" x14ac:dyDescent="0.2">
      <c r="A128" s="23" t="s">
        <v>326</v>
      </c>
      <c r="B128" s="24" t="s">
        <v>368</v>
      </c>
      <c r="C128" s="24">
        <v>26725.42</v>
      </c>
    </row>
    <row r="129" spans="1:3" ht="42.95" customHeight="1" x14ac:dyDescent="0.2">
      <c r="A129" s="23" t="s">
        <v>326</v>
      </c>
      <c r="B129" s="24" t="s">
        <v>368</v>
      </c>
      <c r="C129" s="24">
        <v>26725.42</v>
      </c>
    </row>
    <row r="130" spans="1:3" ht="42.95" customHeight="1" x14ac:dyDescent="0.2">
      <c r="A130" s="23" t="s">
        <v>326</v>
      </c>
      <c r="B130" s="24" t="s">
        <v>370</v>
      </c>
      <c r="C130" s="24">
        <v>26725.42</v>
      </c>
    </row>
    <row r="131" spans="1:3" ht="42.95" customHeight="1" x14ac:dyDescent="0.2">
      <c r="A131" s="23" t="s">
        <v>326</v>
      </c>
      <c r="B131" s="24" t="s">
        <v>370</v>
      </c>
      <c r="C131" s="24">
        <v>26725.42</v>
      </c>
    </row>
    <row r="132" spans="1:3" ht="42.95" customHeight="1" x14ac:dyDescent="0.2">
      <c r="A132" s="23" t="s">
        <v>326</v>
      </c>
      <c r="B132" s="24" t="s">
        <v>368</v>
      </c>
      <c r="C132" s="24">
        <v>26725.42</v>
      </c>
    </row>
    <row r="133" spans="1:3" ht="42.95" customHeight="1" x14ac:dyDescent="0.2">
      <c r="A133" s="23" t="s">
        <v>326</v>
      </c>
      <c r="B133" s="24" t="s">
        <v>368</v>
      </c>
      <c r="C133" s="24">
        <v>26725.42</v>
      </c>
    </row>
    <row r="134" spans="1:3" ht="42.95" customHeight="1" x14ac:dyDescent="0.2">
      <c r="A134" s="23" t="s">
        <v>326</v>
      </c>
      <c r="B134" s="24" t="s">
        <v>370</v>
      </c>
      <c r="C134" s="24">
        <v>26725.42</v>
      </c>
    </row>
    <row r="135" spans="1:3" ht="42.95" customHeight="1" x14ac:dyDescent="0.2">
      <c r="A135" s="23" t="s">
        <v>326</v>
      </c>
      <c r="B135" s="24" t="s">
        <v>368</v>
      </c>
      <c r="C135" s="24">
        <v>26725.42</v>
      </c>
    </row>
    <row r="136" spans="1:3" ht="42.95" customHeight="1" x14ac:dyDescent="0.2">
      <c r="A136" s="23" t="s">
        <v>326</v>
      </c>
      <c r="B136" s="24" t="s">
        <v>368</v>
      </c>
      <c r="C136" s="24">
        <v>26725.42</v>
      </c>
    </row>
    <row r="137" spans="1:3" ht="42.95" customHeight="1" x14ac:dyDescent="0.2">
      <c r="A137" s="23" t="s">
        <v>326</v>
      </c>
      <c r="B137" s="24" t="s">
        <v>368</v>
      </c>
      <c r="C137" s="24">
        <v>26725.42</v>
      </c>
    </row>
    <row r="138" spans="1:3" ht="42.95" customHeight="1" x14ac:dyDescent="0.2">
      <c r="A138" s="23" t="s">
        <v>326</v>
      </c>
      <c r="B138" s="24" t="s">
        <v>368</v>
      </c>
      <c r="C138" s="24">
        <v>26725.42</v>
      </c>
    </row>
    <row r="139" spans="1:3" ht="42.95" customHeight="1" x14ac:dyDescent="0.2">
      <c r="A139" s="23" t="s">
        <v>326</v>
      </c>
      <c r="B139" s="24" t="s">
        <v>370</v>
      </c>
      <c r="C139" s="24">
        <v>26725.42</v>
      </c>
    </row>
    <row r="140" spans="1:3" ht="42.95" customHeight="1" x14ac:dyDescent="0.2">
      <c r="A140" s="23" t="s">
        <v>326</v>
      </c>
      <c r="B140" s="24" t="s">
        <v>368</v>
      </c>
      <c r="C140" s="24">
        <v>26725.42</v>
      </c>
    </row>
    <row r="141" spans="1:3" ht="42.95" customHeight="1" x14ac:dyDescent="0.2">
      <c r="A141" s="23" t="s">
        <v>326</v>
      </c>
      <c r="B141" s="24" t="s">
        <v>368</v>
      </c>
      <c r="C141" s="24">
        <v>26725.42</v>
      </c>
    </row>
    <row r="142" spans="1:3" ht="42.95" customHeight="1" x14ac:dyDescent="0.2">
      <c r="A142" s="23" t="s">
        <v>326</v>
      </c>
      <c r="B142" s="24" t="s">
        <v>371</v>
      </c>
      <c r="C142" s="24">
        <v>26725.42</v>
      </c>
    </row>
    <row r="143" spans="1:3" ht="42.95" customHeight="1" x14ac:dyDescent="0.2">
      <c r="A143" s="23" t="s">
        <v>326</v>
      </c>
      <c r="B143" s="24" t="s">
        <v>370</v>
      </c>
      <c r="C143" s="24">
        <v>26725.42</v>
      </c>
    </row>
    <row r="144" spans="1:3" ht="42.95" customHeight="1" x14ac:dyDescent="0.2">
      <c r="A144" s="23" t="s">
        <v>326</v>
      </c>
      <c r="B144" s="24" t="s">
        <v>368</v>
      </c>
      <c r="C144" s="24">
        <v>26725.42</v>
      </c>
    </row>
    <row r="145" spans="1:3" ht="42.95" customHeight="1" x14ac:dyDescent="0.2">
      <c r="A145" s="23" t="s">
        <v>326</v>
      </c>
      <c r="B145" s="24" t="s">
        <v>370</v>
      </c>
      <c r="C145" s="24">
        <v>26725.42</v>
      </c>
    </row>
    <row r="146" spans="1:3" ht="42.95" customHeight="1" x14ac:dyDescent="0.2">
      <c r="A146" s="23" t="s">
        <v>326</v>
      </c>
      <c r="B146" s="24" t="s">
        <v>372</v>
      </c>
      <c r="C146" s="24">
        <v>26725.42</v>
      </c>
    </row>
    <row r="147" spans="1:3" ht="42.95" customHeight="1" x14ac:dyDescent="0.2">
      <c r="A147" s="23" t="s">
        <v>326</v>
      </c>
      <c r="B147" s="24" t="s">
        <v>370</v>
      </c>
      <c r="C147" s="24">
        <v>26725.42</v>
      </c>
    </row>
    <row r="148" spans="1:3" ht="42.95" customHeight="1" x14ac:dyDescent="0.2">
      <c r="A148" s="23" t="s">
        <v>326</v>
      </c>
      <c r="B148" s="24" t="s">
        <v>370</v>
      </c>
      <c r="C148" s="24">
        <v>26725.42</v>
      </c>
    </row>
    <row r="149" spans="1:3" ht="42.95" customHeight="1" x14ac:dyDescent="0.2">
      <c r="A149" s="23" t="s">
        <v>326</v>
      </c>
      <c r="B149" s="24" t="s">
        <v>373</v>
      </c>
      <c r="C149" s="24">
        <v>26725.42</v>
      </c>
    </row>
    <row r="150" spans="1:3" ht="42.95" customHeight="1" x14ac:dyDescent="0.2">
      <c r="A150" s="23" t="s">
        <v>326</v>
      </c>
      <c r="B150" s="24" t="s">
        <v>370</v>
      </c>
      <c r="C150" s="24">
        <v>26725.42</v>
      </c>
    </row>
    <row r="151" spans="1:3" ht="42.95" customHeight="1" x14ac:dyDescent="0.2">
      <c r="A151" s="23" t="s">
        <v>326</v>
      </c>
      <c r="B151" s="24" t="s">
        <v>370</v>
      </c>
      <c r="C151" s="24">
        <v>26725.42</v>
      </c>
    </row>
    <row r="152" spans="1:3" ht="42.95" customHeight="1" x14ac:dyDescent="0.2">
      <c r="A152" s="23" t="s">
        <v>326</v>
      </c>
      <c r="B152" s="24" t="s">
        <v>370</v>
      </c>
      <c r="C152" s="24">
        <v>26725.42</v>
      </c>
    </row>
    <row r="153" spans="1:3" ht="42.95" customHeight="1" x14ac:dyDescent="0.2">
      <c r="A153" s="23" t="s">
        <v>326</v>
      </c>
      <c r="B153" s="24" t="s">
        <v>374</v>
      </c>
      <c r="C153" s="24">
        <v>26725.42</v>
      </c>
    </row>
    <row r="154" spans="1:3" ht="42.95" customHeight="1" x14ac:dyDescent="0.2">
      <c r="A154" s="23" t="s">
        <v>326</v>
      </c>
      <c r="B154" s="24" t="s">
        <v>374</v>
      </c>
      <c r="C154" s="24">
        <v>26725.42</v>
      </c>
    </row>
    <row r="155" spans="1:3" ht="42.95" customHeight="1" x14ac:dyDescent="0.2">
      <c r="A155" s="23" t="s">
        <v>326</v>
      </c>
      <c r="B155" s="24" t="s">
        <v>374</v>
      </c>
      <c r="C155" s="24">
        <v>26725.42</v>
      </c>
    </row>
    <row r="156" spans="1:3" ht="42.95" customHeight="1" x14ac:dyDescent="0.2">
      <c r="A156" s="23" t="s">
        <v>326</v>
      </c>
      <c r="B156" s="24" t="s">
        <v>370</v>
      </c>
      <c r="C156" s="24">
        <v>26725.42</v>
      </c>
    </row>
    <row r="157" spans="1:3" ht="18" customHeight="1" x14ac:dyDescent="0.2">
      <c r="A157" s="23" t="s">
        <v>326</v>
      </c>
      <c r="B157" s="24" t="s">
        <v>976</v>
      </c>
      <c r="C157" s="24">
        <v>13798.48</v>
      </c>
    </row>
    <row r="158" spans="1:3" ht="25.5" x14ac:dyDescent="0.2">
      <c r="A158" s="23" t="s">
        <v>326</v>
      </c>
      <c r="B158" s="24" t="s">
        <v>375</v>
      </c>
      <c r="C158" s="24">
        <v>21204</v>
      </c>
    </row>
    <row r="159" spans="1:3" ht="18" customHeight="1" x14ac:dyDescent="0.2">
      <c r="A159" s="23" t="s">
        <v>326</v>
      </c>
      <c r="B159" s="24" t="s">
        <v>376</v>
      </c>
      <c r="C159" s="24">
        <v>6032</v>
      </c>
    </row>
    <row r="160" spans="1:3" ht="18" customHeight="1" x14ac:dyDescent="0.2">
      <c r="A160" s="23" t="s">
        <v>326</v>
      </c>
      <c r="B160" s="24" t="s">
        <v>377</v>
      </c>
      <c r="C160" s="24">
        <v>12552.36</v>
      </c>
    </row>
    <row r="161" spans="1:3" x14ac:dyDescent="0.2">
      <c r="A161" s="23" t="s">
        <v>326</v>
      </c>
      <c r="B161" s="24" t="s">
        <v>378</v>
      </c>
      <c r="C161" s="24">
        <v>10407.52</v>
      </c>
    </row>
    <row r="162" spans="1:3" ht="17.100000000000001" customHeight="1" x14ac:dyDescent="0.2">
      <c r="A162" s="23" t="s">
        <v>326</v>
      </c>
      <c r="B162" s="24" t="s">
        <v>379</v>
      </c>
      <c r="C162" s="24">
        <v>10407.52</v>
      </c>
    </row>
    <row r="163" spans="1:3" ht="17.100000000000001" customHeight="1" x14ac:dyDescent="0.2">
      <c r="A163" s="23" t="s">
        <v>326</v>
      </c>
      <c r="B163" s="24" t="s">
        <v>379</v>
      </c>
      <c r="C163" s="24">
        <v>10407.52</v>
      </c>
    </row>
    <row r="164" spans="1:3" ht="17.100000000000001" customHeight="1" x14ac:dyDescent="0.2">
      <c r="A164" s="23" t="s">
        <v>326</v>
      </c>
      <c r="B164" s="24" t="s">
        <v>379</v>
      </c>
      <c r="C164" s="24">
        <v>10407.52</v>
      </c>
    </row>
    <row r="165" spans="1:3" ht="17.100000000000001" customHeight="1" x14ac:dyDescent="0.2">
      <c r="A165" s="23" t="s">
        <v>326</v>
      </c>
      <c r="B165" s="24" t="s">
        <v>379</v>
      </c>
      <c r="C165" s="24">
        <v>10407.52</v>
      </c>
    </row>
    <row r="166" spans="1:3" ht="25.5" x14ac:dyDescent="0.2">
      <c r="A166" s="23" t="s">
        <v>326</v>
      </c>
      <c r="B166" s="24" t="s">
        <v>380</v>
      </c>
      <c r="C166" s="24">
        <v>3717.8</v>
      </c>
    </row>
    <row r="167" spans="1:3" ht="25.5" x14ac:dyDescent="0.2">
      <c r="A167" s="23" t="s">
        <v>326</v>
      </c>
      <c r="B167" s="24" t="s">
        <v>380</v>
      </c>
      <c r="C167" s="24">
        <v>3717.8</v>
      </c>
    </row>
    <row r="168" spans="1:3" ht="17.100000000000001" customHeight="1" x14ac:dyDescent="0.2">
      <c r="A168" s="23" t="s">
        <v>326</v>
      </c>
      <c r="B168" s="24" t="s">
        <v>381</v>
      </c>
      <c r="C168" s="24">
        <v>3717.8</v>
      </c>
    </row>
    <row r="169" spans="1:3" ht="17.100000000000001" customHeight="1" x14ac:dyDescent="0.2">
      <c r="A169" s="23" t="s">
        <v>326</v>
      </c>
      <c r="B169" s="24" t="s">
        <v>381</v>
      </c>
      <c r="C169" s="24">
        <v>3717.8</v>
      </c>
    </row>
    <row r="170" spans="1:3" ht="18" customHeight="1" x14ac:dyDescent="0.2">
      <c r="A170" s="23" t="s">
        <v>326</v>
      </c>
      <c r="B170" s="24" t="s">
        <v>382</v>
      </c>
      <c r="C170" s="24">
        <v>3152.88</v>
      </c>
    </row>
    <row r="171" spans="1:3" ht="18" customHeight="1" x14ac:dyDescent="0.2">
      <c r="A171" s="23" t="s">
        <v>326</v>
      </c>
      <c r="B171" s="24" t="s">
        <v>382</v>
      </c>
      <c r="C171" s="24">
        <v>3152.88</v>
      </c>
    </row>
    <row r="172" spans="1:3" ht="18" customHeight="1" x14ac:dyDescent="0.2">
      <c r="A172" s="23" t="s">
        <v>326</v>
      </c>
      <c r="B172" s="24" t="s">
        <v>382</v>
      </c>
      <c r="C172" s="24">
        <v>3152.88</v>
      </c>
    </row>
    <row r="173" spans="1:3" ht="18" customHeight="1" x14ac:dyDescent="0.2">
      <c r="A173" s="23" t="s">
        <v>326</v>
      </c>
      <c r="B173" s="24" t="s">
        <v>382</v>
      </c>
      <c r="C173" s="24">
        <v>3152.88</v>
      </c>
    </row>
    <row r="174" spans="1:3" ht="18" customHeight="1" x14ac:dyDescent="0.2">
      <c r="A174" s="23" t="s">
        <v>326</v>
      </c>
      <c r="B174" s="24" t="s">
        <v>382</v>
      </c>
      <c r="C174" s="24">
        <v>3152.88</v>
      </c>
    </row>
    <row r="175" spans="1:3" ht="18" customHeight="1" x14ac:dyDescent="0.2">
      <c r="A175" s="23" t="s">
        <v>326</v>
      </c>
      <c r="B175" s="24" t="s">
        <v>382</v>
      </c>
      <c r="C175" s="24">
        <v>3152.88</v>
      </c>
    </row>
    <row r="176" spans="1:3" ht="18" customHeight="1" x14ac:dyDescent="0.2">
      <c r="A176" s="23" t="s">
        <v>326</v>
      </c>
      <c r="B176" s="24" t="s">
        <v>382</v>
      </c>
      <c r="C176" s="24">
        <v>3152.88</v>
      </c>
    </row>
    <row r="177" spans="1:3" ht="18" customHeight="1" x14ac:dyDescent="0.2">
      <c r="A177" s="23" t="s">
        <v>326</v>
      </c>
      <c r="B177" s="24" t="s">
        <v>382</v>
      </c>
      <c r="C177" s="24">
        <v>3152.88</v>
      </c>
    </row>
    <row r="178" spans="1:3" ht="18" customHeight="1" x14ac:dyDescent="0.2">
      <c r="A178" s="23" t="s">
        <v>326</v>
      </c>
      <c r="B178" s="24" t="s">
        <v>382</v>
      </c>
      <c r="C178" s="24">
        <v>3152.88</v>
      </c>
    </row>
    <row r="179" spans="1:3" ht="18" customHeight="1" x14ac:dyDescent="0.2">
      <c r="A179" s="23" t="s">
        <v>326</v>
      </c>
      <c r="B179" s="24" t="s">
        <v>382</v>
      </c>
      <c r="C179" s="24">
        <v>3152.88</v>
      </c>
    </row>
    <row r="180" spans="1:3" ht="18" customHeight="1" x14ac:dyDescent="0.2">
      <c r="A180" s="23" t="s">
        <v>326</v>
      </c>
      <c r="B180" s="24" t="s">
        <v>383</v>
      </c>
      <c r="C180" s="24">
        <v>4533.28</v>
      </c>
    </row>
    <row r="181" spans="1:3" ht="18" customHeight="1" x14ac:dyDescent="0.2">
      <c r="A181" s="23" t="s">
        <v>326</v>
      </c>
      <c r="B181" s="24" t="s">
        <v>383</v>
      </c>
      <c r="C181" s="24">
        <v>4533.28</v>
      </c>
    </row>
    <row r="182" spans="1:3" ht="18" customHeight="1" x14ac:dyDescent="0.2">
      <c r="A182" s="23" t="s">
        <v>326</v>
      </c>
      <c r="B182" s="24" t="s">
        <v>383</v>
      </c>
      <c r="C182" s="24">
        <v>4533.28</v>
      </c>
    </row>
    <row r="183" spans="1:3" ht="18" customHeight="1" x14ac:dyDescent="0.2">
      <c r="A183" s="23" t="s">
        <v>326</v>
      </c>
      <c r="B183" s="24" t="s">
        <v>383</v>
      </c>
      <c r="C183" s="24">
        <v>4533.28</v>
      </c>
    </row>
    <row r="184" spans="1:3" ht="25.5" x14ac:dyDescent="0.2">
      <c r="A184" s="23" t="s">
        <v>326</v>
      </c>
      <c r="B184" s="24" t="s">
        <v>384</v>
      </c>
      <c r="C184" s="24">
        <v>3402</v>
      </c>
    </row>
    <row r="185" spans="1:3" ht="27.95" customHeight="1" x14ac:dyDescent="0.2">
      <c r="A185" s="23" t="s">
        <v>326</v>
      </c>
      <c r="B185" s="24" t="s">
        <v>385</v>
      </c>
      <c r="C185" s="24">
        <v>18687.509999999998</v>
      </c>
    </row>
    <row r="186" spans="1:3" ht="17.100000000000001" customHeight="1" x14ac:dyDescent="0.2">
      <c r="A186" s="23" t="s">
        <v>326</v>
      </c>
      <c r="B186" s="24" t="s">
        <v>386</v>
      </c>
      <c r="C186" s="24">
        <v>8600</v>
      </c>
    </row>
    <row r="187" spans="1:3" ht="17.100000000000001" customHeight="1" x14ac:dyDescent="0.2">
      <c r="A187" s="23" t="s">
        <v>326</v>
      </c>
      <c r="B187" s="24" t="s">
        <v>387</v>
      </c>
      <c r="C187" s="24">
        <v>22533.86</v>
      </c>
    </row>
    <row r="188" spans="1:3" ht="17.100000000000001" customHeight="1" x14ac:dyDescent="0.2">
      <c r="A188" s="23" t="s">
        <v>326</v>
      </c>
      <c r="B188" s="24" t="s">
        <v>388</v>
      </c>
      <c r="C188" s="24">
        <v>21819.86</v>
      </c>
    </row>
    <row r="189" spans="1:3" ht="17.100000000000001" customHeight="1" x14ac:dyDescent="0.2">
      <c r="A189" s="23" t="s">
        <v>326</v>
      </c>
      <c r="B189" s="24" t="s">
        <v>389</v>
      </c>
      <c r="C189" s="24">
        <v>20784.84</v>
      </c>
    </row>
    <row r="190" spans="1:3" x14ac:dyDescent="0.2">
      <c r="A190" s="23"/>
      <c r="B190" s="29" t="s">
        <v>540</v>
      </c>
      <c r="C190" s="24">
        <f>SUM(C7:C189)</f>
        <v>3047719.5199999921</v>
      </c>
    </row>
    <row r="191" spans="1:3" ht="13.5" thickBot="1" x14ac:dyDescent="0.25">
      <c r="A191" s="16"/>
      <c r="B191" s="17"/>
      <c r="C191" s="17"/>
    </row>
    <row r="192" spans="1:3" x14ac:dyDescent="0.2">
      <c r="A192" s="18"/>
      <c r="B192" s="18"/>
      <c r="C192" s="18"/>
    </row>
    <row r="195" spans="2:3" x14ac:dyDescent="0.2">
      <c r="B195" s="19"/>
      <c r="C195" s="19"/>
    </row>
    <row r="196" spans="2:3" x14ac:dyDescent="0.2">
      <c r="B196" s="19"/>
      <c r="C196" s="19"/>
    </row>
    <row r="197" spans="2:3" x14ac:dyDescent="0.2">
      <c r="B197" s="19"/>
      <c r="C197" s="19"/>
    </row>
    <row r="199" spans="2:3" x14ac:dyDescent="0.2">
      <c r="B199" s="20"/>
    </row>
    <row r="200" spans="2:3" ht="12.75" customHeight="1" x14ac:dyDescent="0.2">
      <c r="B200" s="21"/>
      <c r="C200" s="21"/>
    </row>
    <row r="201" spans="2:3" ht="12.75" customHeight="1" x14ac:dyDescent="0.2">
      <c r="B201" s="21"/>
      <c r="C201" s="21"/>
    </row>
    <row r="212" s="22" customFormat="1" ht="11.25" x14ac:dyDescent="0.25"/>
  </sheetData>
  <mergeCells count="1">
    <mergeCell ref="C7:C15"/>
  </mergeCells>
  <pageMargins left="0.70866141732283472" right="0.70866141732283472" top="0.74803149606299213" bottom="0.74803149606299213" header="0.31496062992125984" footer="0.31496062992125984"/>
  <pageSetup scale="5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6"/>
  <sheetViews>
    <sheetView topLeftCell="A31" workbookViewId="0">
      <selection activeCell="H52" sqref="G52:H52"/>
    </sheetView>
  </sheetViews>
  <sheetFormatPr baseColWidth="10" defaultRowHeight="12.75" x14ac:dyDescent="0.2"/>
  <cols>
    <col min="1" max="1" width="35.7109375" style="4" customWidth="1"/>
    <col min="2" max="2" width="86" style="4" customWidth="1"/>
    <col min="3" max="3" width="33" style="4" customWidth="1"/>
    <col min="4" max="4" width="8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5" customHeight="1" x14ac:dyDescent="0.2">
      <c r="A7" s="26" t="s">
        <v>390</v>
      </c>
      <c r="B7" s="24" t="s">
        <v>391</v>
      </c>
      <c r="C7" s="24">
        <v>884.35</v>
      </c>
    </row>
    <row r="8" spans="1:8" ht="15" customHeight="1" x14ac:dyDescent="0.2">
      <c r="A8" s="26" t="s">
        <v>390</v>
      </c>
      <c r="B8" s="24" t="s">
        <v>391</v>
      </c>
      <c r="C8" s="24">
        <v>884.35</v>
      </c>
    </row>
    <row r="9" spans="1:8" ht="15" customHeight="1" x14ac:dyDescent="0.2">
      <c r="A9" s="26" t="s">
        <v>390</v>
      </c>
      <c r="B9" s="24" t="s">
        <v>392</v>
      </c>
      <c r="C9" s="24">
        <f>3533.91*1.15</f>
        <v>4063.9964999999997</v>
      </c>
    </row>
    <row r="10" spans="1:8" ht="15" customHeight="1" x14ac:dyDescent="0.2">
      <c r="A10" s="26" t="s">
        <v>390</v>
      </c>
      <c r="B10" s="24" t="s">
        <v>391</v>
      </c>
      <c r="C10" s="24">
        <v>884.35</v>
      </c>
    </row>
    <row r="11" spans="1:8" ht="15" customHeight="1" x14ac:dyDescent="0.2">
      <c r="A11" s="26" t="s">
        <v>390</v>
      </c>
      <c r="B11" s="24" t="s">
        <v>391</v>
      </c>
      <c r="C11" s="24">
        <v>884.35</v>
      </c>
    </row>
    <row r="12" spans="1:8" ht="15" customHeight="1" x14ac:dyDescent="0.2">
      <c r="A12" s="26" t="s">
        <v>390</v>
      </c>
      <c r="B12" s="24" t="s">
        <v>393</v>
      </c>
      <c r="C12" s="24">
        <v>1599</v>
      </c>
    </row>
    <row r="13" spans="1:8" ht="15" customHeight="1" x14ac:dyDescent="0.2">
      <c r="A13" s="26" t="s">
        <v>390</v>
      </c>
      <c r="B13" s="24" t="s">
        <v>394</v>
      </c>
      <c r="C13" s="24">
        <f>46608*1.15</f>
        <v>53599.199999999997</v>
      </c>
    </row>
    <row r="14" spans="1:8" ht="15" customHeight="1" x14ac:dyDescent="0.2">
      <c r="A14" s="26" t="s">
        <v>390</v>
      </c>
      <c r="B14" s="24" t="s">
        <v>395</v>
      </c>
      <c r="C14" s="24">
        <f>2820*1.15</f>
        <v>3242.9999999999995</v>
      </c>
    </row>
    <row r="15" spans="1:8" ht="15" customHeight="1" x14ac:dyDescent="0.2">
      <c r="A15" s="26" t="s">
        <v>390</v>
      </c>
      <c r="B15" s="24" t="s">
        <v>396</v>
      </c>
      <c r="C15" s="24">
        <v>3736.35</v>
      </c>
    </row>
    <row r="16" spans="1:8" ht="15" customHeight="1" x14ac:dyDescent="0.2">
      <c r="A16" s="26" t="s">
        <v>390</v>
      </c>
      <c r="B16" s="24" t="s">
        <v>397</v>
      </c>
      <c r="C16" s="24">
        <v>2593</v>
      </c>
    </row>
    <row r="17" spans="1:3" ht="15" customHeight="1" x14ac:dyDescent="0.2">
      <c r="A17" s="26" t="s">
        <v>390</v>
      </c>
      <c r="B17" s="24" t="s">
        <v>398</v>
      </c>
      <c r="C17" s="24">
        <v>2593</v>
      </c>
    </row>
    <row r="18" spans="1:3" ht="15" customHeight="1" x14ac:dyDescent="0.2">
      <c r="A18" s="26" t="s">
        <v>390</v>
      </c>
      <c r="B18" s="24" t="s">
        <v>399</v>
      </c>
      <c r="C18" s="24">
        <f>2745*1.15</f>
        <v>3156.7499999999995</v>
      </c>
    </row>
    <row r="19" spans="1:3" ht="15" customHeight="1" x14ac:dyDescent="0.2">
      <c r="A19" s="26" t="s">
        <v>390</v>
      </c>
      <c r="B19" s="24" t="s">
        <v>400</v>
      </c>
      <c r="C19" s="24">
        <f>4496*1.15</f>
        <v>5170.3999999999996</v>
      </c>
    </row>
    <row r="20" spans="1:3" ht="15" customHeight="1" x14ac:dyDescent="0.2">
      <c r="A20" s="26" t="s">
        <v>390</v>
      </c>
      <c r="B20" s="24" t="s">
        <v>400</v>
      </c>
      <c r="C20" s="24">
        <f>4496*1.15</f>
        <v>5170.3999999999996</v>
      </c>
    </row>
    <row r="21" spans="1:3" ht="15" customHeight="1" x14ac:dyDescent="0.2">
      <c r="A21" s="26" t="s">
        <v>390</v>
      </c>
      <c r="B21" s="24" t="s">
        <v>400</v>
      </c>
      <c r="C21" s="24">
        <f>4496*1.15</f>
        <v>5170.3999999999996</v>
      </c>
    </row>
    <row r="22" spans="1:3" x14ac:dyDescent="0.2">
      <c r="A22" s="26" t="s">
        <v>390</v>
      </c>
      <c r="B22" s="24" t="s">
        <v>401</v>
      </c>
      <c r="C22" s="24">
        <v>2170</v>
      </c>
    </row>
    <row r="23" spans="1:3" ht="15" customHeight="1" x14ac:dyDescent="0.2">
      <c r="A23" s="26" t="s">
        <v>390</v>
      </c>
      <c r="B23" s="24" t="s">
        <v>402</v>
      </c>
      <c r="C23" s="24">
        <v>1570</v>
      </c>
    </row>
    <row r="24" spans="1:3" ht="15" customHeight="1" x14ac:dyDescent="0.2">
      <c r="A24" s="26" t="s">
        <v>390</v>
      </c>
      <c r="B24" s="24" t="s">
        <v>403</v>
      </c>
      <c r="C24" s="24">
        <v>4749.5</v>
      </c>
    </row>
    <row r="25" spans="1:3" ht="15" customHeight="1" x14ac:dyDescent="0.2">
      <c r="A25" s="26" t="s">
        <v>390</v>
      </c>
      <c r="B25" s="24" t="s">
        <v>404</v>
      </c>
      <c r="C25" s="24">
        <v>5792.75</v>
      </c>
    </row>
    <row r="26" spans="1:3" ht="15" customHeight="1" x14ac:dyDescent="0.2">
      <c r="A26" s="26" t="s">
        <v>390</v>
      </c>
      <c r="B26" s="24" t="s">
        <v>404</v>
      </c>
      <c r="C26" s="24">
        <v>5792.75</v>
      </c>
    </row>
    <row r="27" spans="1:3" ht="15" customHeight="1" x14ac:dyDescent="0.2">
      <c r="A27" s="26" t="s">
        <v>390</v>
      </c>
      <c r="B27" s="24" t="s">
        <v>404</v>
      </c>
      <c r="C27" s="24">
        <v>5792.75</v>
      </c>
    </row>
    <row r="28" spans="1:3" ht="15" customHeight="1" x14ac:dyDescent="0.2">
      <c r="A28" s="26" t="s">
        <v>390</v>
      </c>
      <c r="B28" s="24" t="s">
        <v>404</v>
      </c>
      <c r="C28" s="24">
        <v>5792.75</v>
      </c>
    </row>
    <row r="29" spans="1:3" ht="15" customHeight="1" x14ac:dyDescent="0.2">
      <c r="A29" s="26" t="s">
        <v>390</v>
      </c>
      <c r="B29" s="24" t="s">
        <v>404</v>
      </c>
      <c r="C29" s="24">
        <v>5792.75</v>
      </c>
    </row>
    <row r="30" spans="1:3" ht="15" customHeight="1" x14ac:dyDescent="0.2">
      <c r="A30" s="26" t="s">
        <v>390</v>
      </c>
      <c r="B30" s="24" t="s">
        <v>404</v>
      </c>
      <c r="C30" s="24">
        <v>5792.75</v>
      </c>
    </row>
    <row r="31" spans="1:3" ht="25.5" x14ac:dyDescent="0.2">
      <c r="A31" s="26" t="s">
        <v>390</v>
      </c>
      <c r="B31" s="24" t="s">
        <v>405</v>
      </c>
      <c r="C31" s="24">
        <v>13736</v>
      </c>
    </row>
    <row r="32" spans="1:3" ht="25.5" x14ac:dyDescent="0.2">
      <c r="A32" s="26" t="s">
        <v>390</v>
      </c>
      <c r="B32" s="24" t="s">
        <v>406</v>
      </c>
      <c r="C32" s="24">
        <v>12000</v>
      </c>
    </row>
    <row r="33" spans="1:3" ht="25.5" x14ac:dyDescent="0.2">
      <c r="A33" s="26" t="s">
        <v>390</v>
      </c>
      <c r="B33" s="24" t="s">
        <v>407</v>
      </c>
      <c r="C33" s="24">
        <v>4210.55</v>
      </c>
    </row>
    <row r="34" spans="1:3" ht="21" customHeight="1" x14ac:dyDescent="0.2">
      <c r="A34" s="26" t="s">
        <v>390</v>
      </c>
      <c r="B34" s="24" t="s">
        <v>408</v>
      </c>
      <c r="C34" s="24">
        <v>38630.730000000003</v>
      </c>
    </row>
    <row r="35" spans="1:3" x14ac:dyDescent="0.2">
      <c r="A35" s="26" t="s">
        <v>390</v>
      </c>
      <c r="B35" s="24" t="s">
        <v>409</v>
      </c>
      <c r="C35" s="24">
        <v>15600</v>
      </c>
    </row>
    <row r="36" spans="1:3" ht="25.5" x14ac:dyDescent="0.2">
      <c r="A36" s="26" t="s">
        <v>390</v>
      </c>
      <c r="B36" s="24" t="s">
        <v>410</v>
      </c>
      <c r="C36" s="24">
        <v>7153</v>
      </c>
    </row>
    <row r="37" spans="1:3" ht="25.5" x14ac:dyDescent="0.2">
      <c r="A37" s="26" t="s">
        <v>390</v>
      </c>
      <c r="B37" s="24" t="s">
        <v>411</v>
      </c>
      <c r="C37" s="24">
        <v>9208</v>
      </c>
    </row>
    <row r="38" spans="1:3" ht="25.5" x14ac:dyDescent="0.2">
      <c r="A38" s="26" t="s">
        <v>390</v>
      </c>
      <c r="B38" s="24" t="s">
        <v>412</v>
      </c>
      <c r="C38" s="24">
        <v>18830</v>
      </c>
    </row>
    <row r="39" spans="1:3" ht="25.5" x14ac:dyDescent="0.2">
      <c r="A39" s="26" t="s">
        <v>390</v>
      </c>
      <c r="B39" s="24" t="s">
        <v>413</v>
      </c>
      <c r="C39" s="24">
        <v>12063.95</v>
      </c>
    </row>
    <row r="40" spans="1:3" x14ac:dyDescent="0.2">
      <c r="A40" s="26" t="s">
        <v>390</v>
      </c>
      <c r="B40" s="24" t="s">
        <v>414</v>
      </c>
      <c r="C40" s="24">
        <v>5900</v>
      </c>
    </row>
    <row r="41" spans="1:3" ht="25.5" x14ac:dyDescent="0.2">
      <c r="A41" s="26" t="s">
        <v>390</v>
      </c>
      <c r="B41" s="24" t="s">
        <v>415</v>
      </c>
      <c r="C41" s="24">
        <v>20000</v>
      </c>
    </row>
    <row r="42" spans="1:3" ht="25.5" x14ac:dyDescent="0.2">
      <c r="A42" s="26" t="s">
        <v>390</v>
      </c>
      <c r="B42" s="24" t="s">
        <v>977</v>
      </c>
      <c r="C42" s="24">
        <v>9452</v>
      </c>
    </row>
    <row r="43" spans="1:3" ht="25.5" x14ac:dyDescent="0.2">
      <c r="A43" s="26" t="s">
        <v>390</v>
      </c>
      <c r="B43" s="24" t="s">
        <v>416</v>
      </c>
      <c r="C43" s="24">
        <v>3940</v>
      </c>
    </row>
    <row r="44" spans="1:3" ht="25.5" x14ac:dyDescent="0.2">
      <c r="A44" s="26" t="s">
        <v>390</v>
      </c>
      <c r="B44" s="24" t="s">
        <v>417</v>
      </c>
      <c r="C44" s="24">
        <v>1502.42</v>
      </c>
    </row>
    <row r="45" spans="1:3" ht="25.5" x14ac:dyDescent="0.2">
      <c r="A45" s="26" t="s">
        <v>390</v>
      </c>
      <c r="B45" s="24" t="s">
        <v>418</v>
      </c>
      <c r="C45" s="24">
        <v>10200</v>
      </c>
    </row>
    <row r="46" spans="1:3" ht="25.5" x14ac:dyDescent="0.2">
      <c r="A46" s="26" t="s">
        <v>390</v>
      </c>
      <c r="B46" s="24" t="s">
        <v>419</v>
      </c>
      <c r="C46" s="24">
        <v>22000</v>
      </c>
    </row>
    <row r="47" spans="1:3" x14ac:dyDescent="0.2">
      <c r="A47" s="26" t="s">
        <v>390</v>
      </c>
      <c r="B47" s="24" t="s">
        <v>420</v>
      </c>
      <c r="C47" s="24">
        <v>7632.15</v>
      </c>
    </row>
    <row r="48" spans="1:3" ht="25.5" x14ac:dyDescent="0.2">
      <c r="A48" s="26" t="s">
        <v>390</v>
      </c>
      <c r="B48" s="24" t="s">
        <v>421</v>
      </c>
      <c r="C48" s="24">
        <v>55500</v>
      </c>
    </row>
    <row r="49" spans="1:3" ht="25.5" x14ac:dyDescent="0.2">
      <c r="A49" s="26" t="s">
        <v>390</v>
      </c>
      <c r="B49" s="24" t="s">
        <v>422</v>
      </c>
      <c r="C49" s="24">
        <v>16681.25</v>
      </c>
    </row>
    <row r="50" spans="1:3" ht="15" customHeight="1" x14ac:dyDescent="0.2">
      <c r="A50" s="26" t="s">
        <v>390</v>
      </c>
      <c r="B50" s="24" t="s">
        <v>423</v>
      </c>
      <c r="C50" s="24">
        <v>2850</v>
      </c>
    </row>
    <row r="51" spans="1:3" ht="15" customHeight="1" x14ac:dyDescent="0.2">
      <c r="A51" s="26" t="s">
        <v>390</v>
      </c>
      <c r="B51" s="24" t="s">
        <v>424</v>
      </c>
      <c r="C51" s="24">
        <v>4462.5</v>
      </c>
    </row>
    <row r="52" spans="1:3" ht="15" customHeight="1" x14ac:dyDescent="0.2">
      <c r="A52" s="26" t="s">
        <v>390</v>
      </c>
      <c r="B52" s="24" t="s">
        <v>425</v>
      </c>
      <c r="C52" s="24">
        <v>8580</v>
      </c>
    </row>
    <row r="53" spans="1:3" ht="15" customHeight="1" x14ac:dyDescent="0.2">
      <c r="A53" s="26" t="s">
        <v>390</v>
      </c>
      <c r="B53" s="24" t="s">
        <v>425</v>
      </c>
      <c r="C53" s="24">
        <v>8580</v>
      </c>
    </row>
    <row r="54" spans="1:3" x14ac:dyDescent="0.2">
      <c r="A54" s="26"/>
      <c r="B54" s="29" t="s">
        <v>325</v>
      </c>
      <c r="C54" s="24">
        <f>SUM(C7:C53)</f>
        <v>445591.44649999996</v>
      </c>
    </row>
    <row r="55" spans="1:3" ht="13.5" thickBot="1" x14ac:dyDescent="0.25">
      <c r="A55" s="16"/>
      <c r="B55" s="17"/>
      <c r="C55" s="17"/>
    </row>
    <row r="56" spans="1:3" x14ac:dyDescent="0.2">
      <c r="A56" s="18"/>
      <c r="B56" s="18"/>
      <c r="C56" s="18"/>
    </row>
    <row r="59" spans="1:3" x14ac:dyDescent="0.2">
      <c r="B59" s="19"/>
      <c r="C59" s="19"/>
    </row>
    <row r="60" spans="1:3" x14ac:dyDescent="0.2">
      <c r="B60" s="19"/>
      <c r="C60" s="19"/>
    </row>
    <row r="61" spans="1:3" x14ac:dyDescent="0.2">
      <c r="B61" s="19"/>
      <c r="C61" s="19"/>
    </row>
    <row r="63" spans="1:3" x14ac:dyDescent="0.2">
      <c r="B63" s="20"/>
    </row>
    <row r="64" spans="1:3" ht="12.75" customHeight="1" x14ac:dyDescent="0.2">
      <c r="B64" s="21"/>
      <c r="C64" s="21"/>
    </row>
    <row r="65" spans="2:3" ht="12.75" customHeight="1" x14ac:dyDescent="0.2">
      <c r="B65" s="21"/>
      <c r="C65" s="21"/>
    </row>
    <row r="76" spans="2:3" s="22" customFormat="1" ht="11.25" x14ac:dyDescent="0.25"/>
  </sheetData>
  <pageMargins left="0.7" right="0.7" top="0.75" bottom="0.75" header="0.3" footer="0.3"/>
  <pageSetup scale="5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53"/>
  <sheetViews>
    <sheetView workbookViewId="0">
      <selection activeCell="F40" sqref="F40"/>
    </sheetView>
  </sheetViews>
  <sheetFormatPr baseColWidth="10" defaultRowHeight="12.75" x14ac:dyDescent="0.2"/>
  <cols>
    <col min="1" max="1" width="33" style="4" customWidth="1"/>
    <col min="2" max="2" width="83" style="4" customWidth="1"/>
    <col min="3" max="3" width="36" style="4" customWidth="1"/>
    <col min="4" max="4" width="8.7109375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x14ac:dyDescent="0.2">
      <c r="A7" s="26" t="s">
        <v>426</v>
      </c>
      <c r="B7" s="24" t="s">
        <v>427</v>
      </c>
      <c r="C7" s="24">
        <f>2000*1.15</f>
        <v>2300</v>
      </c>
    </row>
    <row r="8" spans="1:8" x14ac:dyDescent="0.2">
      <c r="A8" s="26" t="s">
        <v>426</v>
      </c>
      <c r="B8" s="24" t="s">
        <v>428</v>
      </c>
      <c r="C8" s="24">
        <v>2900</v>
      </c>
    </row>
    <row r="9" spans="1:8" x14ac:dyDescent="0.2">
      <c r="A9" s="26" t="s">
        <v>426</v>
      </c>
      <c r="B9" s="24" t="s">
        <v>429</v>
      </c>
      <c r="C9" s="24">
        <v>2169.5700000000002</v>
      </c>
    </row>
    <row r="10" spans="1:8" x14ac:dyDescent="0.2">
      <c r="A10" s="26" t="s">
        <v>426</v>
      </c>
      <c r="B10" s="24" t="s">
        <v>429</v>
      </c>
      <c r="C10" s="24">
        <v>2169.5700000000002</v>
      </c>
    </row>
    <row r="11" spans="1:8" x14ac:dyDescent="0.2">
      <c r="A11" s="26" t="s">
        <v>426</v>
      </c>
      <c r="B11" s="24" t="s">
        <v>429</v>
      </c>
      <c r="C11" s="24">
        <v>2169.5700000000002</v>
      </c>
    </row>
    <row r="12" spans="1:8" x14ac:dyDescent="0.2">
      <c r="A12" s="26" t="s">
        <v>426</v>
      </c>
      <c r="B12" s="24" t="s">
        <v>429</v>
      </c>
      <c r="C12" s="24">
        <v>2169.5700000000002</v>
      </c>
    </row>
    <row r="13" spans="1:8" x14ac:dyDescent="0.2">
      <c r="A13" s="26" t="s">
        <v>426</v>
      </c>
      <c r="B13" s="24" t="s">
        <v>429</v>
      </c>
      <c r="C13" s="24">
        <v>2169.5700000000002</v>
      </c>
    </row>
    <row r="14" spans="1:8" x14ac:dyDescent="0.2">
      <c r="A14" s="26" t="s">
        <v>426</v>
      </c>
      <c r="B14" s="24" t="s">
        <v>430</v>
      </c>
      <c r="C14" s="24">
        <v>207</v>
      </c>
    </row>
    <row r="15" spans="1:8" x14ac:dyDescent="0.2">
      <c r="A15" s="26" t="s">
        <v>426</v>
      </c>
      <c r="B15" s="24" t="s">
        <v>430</v>
      </c>
      <c r="C15" s="24">
        <v>207</v>
      </c>
    </row>
    <row r="16" spans="1:8" x14ac:dyDescent="0.2">
      <c r="A16" s="26" t="s">
        <v>426</v>
      </c>
      <c r="B16" s="24" t="s">
        <v>430</v>
      </c>
      <c r="C16" s="24">
        <v>207</v>
      </c>
    </row>
    <row r="17" spans="1:3" x14ac:dyDescent="0.2">
      <c r="A17" s="26" t="s">
        <v>426</v>
      </c>
      <c r="B17" s="24" t="s">
        <v>431</v>
      </c>
      <c r="C17" s="24">
        <v>332.1</v>
      </c>
    </row>
    <row r="18" spans="1:3" x14ac:dyDescent="0.2">
      <c r="A18" s="26" t="s">
        <v>426</v>
      </c>
      <c r="B18" s="24" t="s">
        <v>431</v>
      </c>
      <c r="C18" s="24">
        <v>332.1</v>
      </c>
    </row>
    <row r="19" spans="1:3" x14ac:dyDescent="0.2">
      <c r="A19" s="26" t="s">
        <v>426</v>
      </c>
      <c r="B19" s="24" t="s">
        <v>431</v>
      </c>
      <c r="C19" s="24">
        <v>332.1</v>
      </c>
    </row>
    <row r="20" spans="1:3" x14ac:dyDescent="0.2">
      <c r="A20" s="26" t="s">
        <v>426</v>
      </c>
      <c r="B20" s="24" t="s">
        <v>432</v>
      </c>
      <c r="C20" s="24">
        <v>278.10000000000002</v>
      </c>
    </row>
    <row r="21" spans="1:3" x14ac:dyDescent="0.2">
      <c r="A21" s="26" t="s">
        <v>426</v>
      </c>
      <c r="B21" s="24" t="s">
        <v>432</v>
      </c>
      <c r="C21" s="24">
        <v>278.10000000000002</v>
      </c>
    </row>
    <row r="22" spans="1:3" x14ac:dyDescent="0.2">
      <c r="A22" s="26" t="s">
        <v>426</v>
      </c>
      <c r="B22" s="24" t="s">
        <v>432</v>
      </c>
      <c r="C22" s="24">
        <v>278.10000000000002</v>
      </c>
    </row>
    <row r="23" spans="1:3" x14ac:dyDescent="0.2">
      <c r="A23" s="26" t="s">
        <v>426</v>
      </c>
      <c r="B23" s="24" t="s">
        <v>433</v>
      </c>
      <c r="C23" s="24">
        <v>242.1</v>
      </c>
    </row>
    <row r="24" spans="1:3" x14ac:dyDescent="0.2">
      <c r="A24" s="26" t="s">
        <v>426</v>
      </c>
      <c r="B24" s="24" t="s">
        <v>433</v>
      </c>
      <c r="C24" s="24">
        <v>242.1</v>
      </c>
    </row>
    <row r="25" spans="1:3" x14ac:dyDescent="0.2">
      <c r="A25" s="26" t="s">
        <v>426</v>
      </c>
      <c r="B25" s="24" t="s">
        <v>433</v>
      </c>
      <c r="C25" s="24">
        <v>242.1</v>
      </c>
    </row>
    <row r="26" spans="1:3" x14ac:dyDescent="0.2">
      <c r="A26" s="26" t="s">
        <v>426</v>
      </c>
      <c r="B26" s="24" t="s">
        <v>434</v>
      </c>
      <c r="C26" s="24">
        <v>270</v>
      </c>
    </row>
    <row r="27" spans="1:3" x14ac:dyDescent="0.2">
      <c r="A27" s="26" t="s">
        <v>426</v>
      </c>
      <c r="B27" s="24" t="s">
        <v>434</v>
      </c>
      <c r="C27" s="24">
        <v>270</v>
      </c>
    </row>
    <row r="28" spans="1:3" x14ac:dyDescent="0.2">
      <c r="A28" s="26" t="s">
        <v>426</v>
      </c>
      <c r="B28" s="24" t="s">
        <v>434</v>
      </c>
      <c r="C28" s="24">
        <v>270</v>
      </c>
    </row>
    <row r="29" spans="1:3" x14ac:dyDescent="0.2">
      <c r="A29" s="26" t="s">
        <v>426</v>
      </c>
      <c r="B29" s="24" t="s">
        <v>435</v>
      </c>
      <c r="C29" s="24">
        <v>318.60000000000002</v>
      </c>
    </row>
    <row r="30" spans="1:3" x14ac:dyDescent="0.2">
      <c r="A30" s="26" t="s">
        <v>426</v>
      </c>
      <c r="B30" s="24" t="s">
        <v>435</v>
      </c>
      <c r="C30" s="24">
        <v>318.60000000000002</v>
      </c>
    </row>
    <row r="31" spans="1:3" x14ac:dyDescent="0.2">
      <c r="A31" s="26" t="s">
        <v>426</v>
      </c>
      <c r="B31" s="24" t="s">
        <v>435</v>
      </c>
      <c r="C31" s="24">
        <v>318.60000000000002</v>
      </c>
    </row>
    <row r="32" spans="1:3" x14ac:dyDescent="0.2">
      <c r="A32" s="26" t="s">
        <v>426</v>
      </c>
      <c r="B32" s="24" t="s">
        <v>436</v>
      </c>
      <c r="C32" s="24">
        <v>291.60000000000002</v>
      </c>
    </row>
    <row r="33" spans="1:3" x14ac:dyDescent="0.2">
      <c r="A33" s="26" t="s">
        <v>426</v>
      </c>
      <c r="B33" s="24" t="s">
        <v>436</v>
      </c>
      <c r="C33" s="24">
        <v>291.60000000000002</v>
      </c>
    </row>
    <row r="34" spans="1:3" x14ac:dyDescent="0.2">
      <c r="A34" s="26" t="s">
        <v>426</v>
      </c>
      <c r="B34" s="24" t="s">
        <v>436</v>
      </c>
      <c r="C34" s="24">
        <v>291.60000000000002</v>
      </c>
    </row>
    <row r="35" spans="1:3" x14ac:dyDescent="0.2">
      <c r="A35" s="26" t="s">
        <v>426</v>
      </c>
      <c r="B35" s="24" t="s">
        <v>437</v>
      </c>
      <c r="C35" s="24">
        <v>162</v>
      </c>
    </row>
    <row r="36" spans="1:3" x14ac:dyDescent="0.2">
      <c r="A36" s="26" t="s">
        <v>426</v>
      </c>
      <c r="B36" s="24" t="s">
        <v>437</v>
      </c>
      <c r="C36" s="24">
        <v>162</v>
      </c>
    </row>
    <row r="37" spans="1:3" x14ac:dyDescent="0.2">
      <c r="A37" s="26" t="s">
        <v>426</v>
      </c>
      <c r="B37" s="24" t="s">
        <v>437</v>
      </c>
      <c r="C37" s="24">
        <v>162</v>
      </c>
    </row>
    <row r="38" spans="1:3" x14ac:dyDescent="0.2">
      <c r="A38" s="26" t="s">
        <v>426</v>
      </c>
      <c r="B38" s="24" t="s">
        <v>438</v>
      </c>
      <c r="C38" s="24">
        <v>243</v>
      </c>
    </row>
    <row r="39" spans="1:3" x14ac:dyDescent="0.2">
      <c r="A39" s="26" t="s">
        <v>426</v>
      </c>
      <c r="B39" s="24" t="s">
        <v>438</v>
      </c>
      <c r="C39" s="24">
        <v>243</v>
      </c>
    </row>
    <row r="40" spans="1:3" x14ac:dyDescent="0.2">
      <c r="A40" s="26" t="s">
        <v>426</v>
      </c>
      <c r="B40" s="24" t="s">
        <v>438</v>
      </c>
      <c r="C40" s="24">
        <v>243</v>
      </c>
    </row>
    <row r="41" spans="1:3" x14ac:dyDescent="0.2">
      <c r="A41" s="26" t="s">
        <v>426</v>
      </c>
      <c r="B41" s="24" t="s">
        <v>439</v>
      </c>
      <c r="C41" s="24">
        <v>180</v>
      </c>
    </row>
    <row r="42" spans="1:3" x14ac:dyDescent="0.2">
      <c r="A42" s="26" t="s">
        <v>426</v>
      </c>
      <c r="B42" s="24" t="s">
        <v>439</v>
      </c>
      <c r="C42" s="24">
        <v>180</v>
      </c>
    </row>
    <row r="43" spans="1:3" x14ac:dyDescent="0.2">
      <c r="A43" s="26" t="s">
        <v>426</v>
      </c>
      <c r="B43" s="24" t="s">
        <v>439</v>
      </c>
      <c r="C43" s="24">
        <v>180</v>
      </c>
    </row>
    <row r="44" spans="1:3" x14ac:dyDescent="0.2">
      <c r="A44" s="26" t="s">
        <v>426</v>
      </c>
      <c r="B44" s="24" t="s">
        <v>440</v>
      </c>
      <c r="C44" s="24">
        <v>162</v>
      </c>
    </row>
    <row r="45" spans="1:3" x14ac:dyDescent="0.2">
      <c r="A45" s="26" t="s">
        <v>426</v>
      </c>
      <c r="B45" s="24" t="s">
        <v>440</v>
      </c>
      <c r="C45" s="24">
        <v>162</v>
      </c>
    </row>
    <row r="46" spans="1:3" x14ac:dyDescent="0.2">
      <c r="A46" s="26" t="s">
        <v>426</v>
      </c>
      <c r="B46" s="24" t="s">
        <v>440</v>
      </c>
      <c r="C46" s="24">
        <v>162</v>
      </c>
    </row>
    <row r="47" spans="1:3" x14ac:dyDescent="0.2">
      <c r="A47" s="26" t="s">
        <v>426</v>
      </c>
      <c r="B47" s="24" t="s">
        <v>441</v>
      </c>
      <c r="C47" s="24">
        <v>220.5</v>
      </c>
    </row>
    <row r="48" spans="1:3" x14ac:dyDescent="0.2">
      <c r="A48" s="26" t="s">
        <v>426</v>
      </c>
      <c r="B48" s="24" t="s">
        <v>441</v>
      </c>
      <c r="C48" s="24">
        <v>220.5</v>
      </c>
    </row>
    <row r="49" spans="1:3" x14ac:dyDescent="0.2">
      <c r="A49" s="26" t="s">
        <v>426</v>
      </c>
      <c r="B49" s="24" t="s">
        <v>441</v>
      </c>
      <c r="C49" s="24">
        <v>220.5</v>
      </c>
    </row>
    <row r="50" spans="1:3" x14ac:dyDescent="0.2">
      <c r="A50" s="26" t="s">
        <v>426</v>
      </c>
      <c r="B50" s="24" t="s">
        <v>442</v>
      </c>
      <c r="C50" s="24">
        <v>252</v>
      </c>
    </row>
    <row r="51" spans="1:3" x14ac:dyDescent="0.2">
      <c r="A51" s="26" t="s">
        <v>426</v>
      </c>
      <c r="B51" s="24" t="s">
        <v>442</v>
      </c>
      <c r="C51" s="24">
        <v>252</v>
      </c>
    </row>
    <row r="52" spans="1:3" x14ac:dyDescent="0.2">
      <c r="A52" s="26" t="s">
        <v>426</v>
      </c>
      <c r="B52" s="24" t="s">
        <v>442</v>
      </c>
      <c r="C52" s="24">
        <v>252</v>
      </c>
    </row>
    <row r="53" spans="1:3" x14ac:dyDescent="0.2">
      <c r="A53" s="26" t="s">
        <v>426</v>
      </c>
      <c r="B53" s="24" t="s">
        <v>443</v>
      </c>
      <c r="C53" s="24">
        <v>832.5</v>
      </c>
    </row>
    <row r="54" spans="1:3" x14ac:dyDescent="0.2">
      <c r="A54" s="26" t="s">
        <v>426</v>
      </c>
      <c r="B54" s="24" t="s">
        <v>443</v>
      </c>
      <c r="C54" s="24">
        <v>832.5</v>
      </c>
    </row>
    <row r="55" spans="1:3" x14ac:dyDescent="0.2">
      <c r="A55" s="26" t="s">
        <v>426</v>
      </c>
      <c r="B55" s="24" t="s">
        <v>443</v>
      </c>
      <c r="C55" s="24">
        <v>832.5</v>
      </c>
    </row>
    <row r="56" spans="1:3" x14ac:dyDescent="0.2">
      <c r="A56" s="26" t="s">
        <v>426</v>
      </c>
      <c r="B56" s="24" t="s">
        <v>444</v>
      </c>
      <c r="C56" s="24">
        <v>666</v>
      </c>
    </row>
    <row r="57" spans="1:3" x14ac:dyDescent="0.2">
      <c r="A57" s="26" t="s">
        <v>426</v>
      </c>
      <c r="B57" s="24" t="s">
        <v>445</v>
      </c>
      <c r="C57" s="24">
        <v>145</v>
      </c>
    </row>
    <row r="58" spans="1:3" x14ac:dyDescent="0.2">
      <c r="A58" s="26" t="s">
        <v>426</v>
      </c>
      <c r="B58" s="24" t="s">
        <v>445</v>
      </c>
      <c r="C58" s="24">
        <v>145</v>
      </c>
    </row>
    <row r="59" spans="1:3" x14ac:dyDescent="0.2">
      <c r="A59" s="26" t="s">
        <v>426</v>
      </c>
      <c r="B59" s="24" t="s">
        <v>445</v>
      </c>
      <c r="C59" s="24">
        <v>145</v>
      </c>
    </row>
    <row r="60" spans="1:3" x14ac:dyDescent="0.2">
      <c r="A60" s="26" t="s">
        <v>426</v>
      </c>
      <c r="B60" s="24" t="s">
        <v>446</v>
      </c>
      <c r="C60" s="24">
        <v>117</v>
      </c>
    </row>
    <row r="61" spans="1:3" x14ac:dyDescent="0.2">
      <c r="A61" s="26" t="s">
        <v>426</v>
      </c>
      <c r="B61" s="24" t="s">
        <v>446</v>
      </c>
      <c r="C61" s="24">
        <v>117</v>
      </c>
    </row>
    <row r="62" spans="1:3" x14ac:dyDescent="0.2">
      <c r="A62" s="26" t="s">
        <v>426</v>
      </c>
      <c r="B62" s="24" t="s">
        <v>446</v>
      </c>
      <c r="C62" s="24">
        <v>117</v>
      </c>
    </row>
    <row r="63" spans="1:3" x14ac:dyDescent="0.2">
      <c r="A63" s="26" t="s">
        <v>426</v>
      </c>
      <c r="B63" s="24" t="s">
        <v>447</v>
      </c>
      <c r="C63" s="24">
        <v>175.5</v>
      </c>
    </row>
    <row r="64" spans="1:3" x14ac:dyDescent="0.2">
      <c r="A64" s="26" t="s">
        <v>426</v>
      </c>
      <c r="B64" s="24" t="s">
        <v>447</v>
      </c>
      <c r="C64" s="24">
        <v>175.5</v>
      </c>
    </row>
    <row r="65" spans="1:3" x14ac:dyDescent="0.2">
      <c r="A65" s="26" t="s">
        <v>426</v>
      </c>
      <c r="B65" s="24" t="s">
        <v>447</v>
      </c>
      <c r="C65" s="24">
        <v>175.5</v>
      </c>
    </row>
    <row r="66" spans="1:3" x14ac:dyDescent="0.2">
      <c r="A66" s="26" t="s">
        <v>426</v>
      </c>
      <c r="B66" s="24" t="s">
        <v>448</v>
      </c>
      <c r="C66" s="24">
        <v>1453.5</v>
      </c>
    </row>
    <row r="67" spans="1:3" x14ac:dyDescent="0.2">
      <c r="A67" s="26" t="s">
        <v>426</v>
      </c>
      <c r="B67" s="24" t="s">
        <v>448</v>
      </c>
      <c r="C67" s="24">
        <v>1453.5</v>
      </c>
    </row>
    <row r="68" spans="1:3" x14ac:dyDescent="0.2">
      <c r="A68" s="26" t="s">
        <v>426</v>
      </c>
      <c r="B68" s="24" t="s">
        <v>448</v>
      </c>
      <c r="C68" s="24">
        <v>1453.5</v>
      </c>
    </row>
    <row r="69" spans="1:3" x14ac:dyDescent="0.2">
      <c r="A69" s="26" t="s">
        <v>426</v>
      </c>
      <c r="B69" s="24" t="s">
        <v>449</v>
      </c>
      <c r="C69" s="24">
        <v>108</v>
      </c>
    </row>
    <row r="70" spans="1:3" x14ac:dyDescent="0.2">
      <c r="A70" s="26" t="s">
        <v>426</v>
      </c>
      <c r="B70" s="24" t="s">
        <v>449</v>
      </c>
      <c r="C70" s="24">
        <v>108</v>
      </c>
    </row>
    <row r="71" spans="1:3" x14ac:dyDescent="0.2">
      <c r="A71" s="26" t="s">
        <v>426</v>
      </c>
      <c r="B71" s="24" t="s">
        <v>449</v>
      </c>
      <c r="C71" s="24">
        <v>108</v>
      </c>
    </row>
    <row r="72" spans="1:3" x14ac:dyDescent="0.2">
      <c r="A72" s="26" t="s">
        <v>426</v>
      </c>
      <c r="B72" s="24" t="s">
        <v>450</v>
      </c>
      <c r="C72" s="24">
        <v>198</v>
      </c>
    </row>
    <row r="73" spans="1:3" x14ac:dyDescent="0.2">
      <c r="A73" s="26" t="s">
        <v>426</v>
      </c>
      <c r="B73" s="24" t="s">
        <v>450</v>
      </c>
      <c r="C73" s="24">
        <v>198</v>
      </c>
    </row>
    <row r="74" spans="1:3" x14ac:dyDescent="0.2">
      <c r="A74" s="26" t="s">
        <v>426</v>
      </c>
      <c r="B74" s="24" t="s">
        <v>450</v>
      </c>
      <c r="C74" s="24">
        <v>198</v>
      </c>
    </row>
    <row r="75" spans="1:3" x14ac:dyDescent="0.2">
      <c r="A75" s="26" t="s">
        <v>426</v>
      </c>
      <c r="B75" s="24" t="s">
        <v>451</v>
      </c>
      <c r="C75" s="24">
        <v>103.5</v>
      </c>
    </row>
    <row r="76" spans="1:3" x14ac:dyDescent="0.2">
      <c r="A76" s="26" t="s">
        <v>426</v>
      </c>
      <c r="B76" s="24" t="s">
        <v>451</v>
      </c>
      <c r="C76" s="24">
        <v>103.5</v>
      </c>
    </row>
    <row r="77" spans="1:3" x14ac:dyDescent="0.2">
      <c r="A77" s="26" t="s">
        <v>426</v>
      </c>
      <c r="B77" s="24" t="s">
        <v>451</v>
      </c>
      <c r="C77" s="24">
        <v>103.5</v>
      </c>
    </row>
    <row r="78" spans="1:3" x14ac:dyDescent="0.2">
      <c r="A78" s="26" t="s">
        <v>426</v>
      </c>
      <c r="B78" s="24" t="s">
        <v>452</v>
      </c>
      <c r="C78" s="24">
        <v>216</v>
      </c>
    </row>
    <row r="79" spans="1:3" x14ac:dyDescent="0.2">
      <c r="A79" s="26" t="s">
        <v>426</v>
      </c>
      <c r="B79" s="24" t="s">
        <v>452</v>
      </c>
      <c r="C79" s="24">
        <v>216</v>
      </c>
    </row>
    <row r="80" spans="1:3" x14ac:dyDescent="0.2">
      <c r="A80" s="26" t="s">
        <v>426</v>
      </c>
      <c r="B80" s="24" t="s">
        <v>452</v>
      </c>
      <c r="C80" s="24">
        <v>216</v>
      </c>
    </row>
    <row r="81" spans="1:3" x14ac:dyDescent="0.2">
      <c r="A81" s="26" t="s">
        <v>426</v>
      </c>
      <c r="B81" s="24" t="s">
        <v>453</v>
      </c>
      <c r="C81" s="24">
        <v>202.5</v>
      </c>
    </row>
    <row r="82" spans="1:3" x14ac:dyDescent="0.2">
      <c r="A82" s="26" t="s">
        <v>426</v>
      </c>
      <c r="B82" s="24" t="s">
        <v>453</v>
      </c>
      <c r="C82" s="24">
        <v>202.5</v>
      </c>
    </row>
    <row r="83" spans="1:3" x14ac:dyDescent="0.2">
      <c r="A83" s="26" t="s">
        <v>426</v>
      </c>
      <c r="B83" s="24" t="s">
        <v>453</v>
      </c>
      <c r="C83" s="24">
        <v>202.5</v>
      </c>
    </row>
    <row r="84" spans="1:3" x14ac:dyDescent="0.2">
      <c r="A84" s="26" t="s">
        <v>426</v>
      </c>
      <c r="B84" s="24" t="s">
        <v>454</v>
      </c>
      <c r="C84" s="24">
        <v>214.2</v>
      </c>
    </row>
    <row r="85" spans="1:3" x14ac:dyDescent="0.2">
      <c r="A85" s="26" t="s">
        <v>426</v>
      </c>
      <c r="B85" s="24" t="s">
        <v>454</v>
      </c>
      <c r="C85" s="24">
        <v>214.2</v>
      </c>
    </row>
    <row r="86" spans="1:3" x14ac:dyDescent="0.2">
      <c r="A86" s="26" t="s">
        <v>426</v>
      </c>
      <c r="B86" s="24" t="s">
        <v>454</v>
      </c>
      <c r="C86" s="24">
        <v>214.2</v>
      </c>
    </row>
    <row r="87" spans="1:3" x14ac:dyDescent="0.2">
      <c r="A87" s="26" t="s">
        <v>426</v>
      </c>
      <c r="B87" s="24" t="s">
        <v>455</v>
      </c>
      <c r="C87" s="24">
        <v>163</v>
      </c>
    </row>
    <row r="88" spans="1:3" x14ac:dyDescent="0.2">
      <c r="A88" s="26" t="s">
        <v>426</v>
      </c>
      <c r="B88" s="24" t="s">
        <v>455</v>
      </c>
      <c r="C88" s="24">
        <v>163</v>
      </c>
    </row>
    <row r="89" spans="1:3" x14ac:dyDescent="0.2">
      <c r="A89" s="26" t="s">
        <v>426</v>
      </c>
      <c r="B89" s="24" t="s">
        <v>455</v>
      </c>
      <c r="C89" s="24">
        <v>68.69</v>
      </c>
    </row>
    <row r="90" spans="1:3" x14ac:dyDescent="0.2">
      <c r="A90" s="26" t="s">
        <v>426</v>
      </c>
      <c r="B90" s="24" t="s">
        <v>456</v>
      </c>
      <c r="C90" s="24">
        <v>170.1</v>
      </c>
    </row>
    <row r="91" spans="1:3" x14ac:dyDescent="0.2">
      <c r="A91" s="26" t="s">
        <v>426</v>
      </c>
      <c r="B91" s="24" t="s">
        <v>456</v>
      </c>
      <c r="C91" s="24">
        <v>170.1</v>
      </c>
    </row>
    <row r="92" spans="1:3" x14ac:dyDescent="0.2">
      <c r="A92" s="26" t="s">
        <v>426</v>
      </c>
      <c r="B92" s="24" t="s">
        <v>456</v>
      </c>
      <c r="C92" s="24">
        <v>170.1</v>
      </c>
    </row>
    <row r="93" spans="1:3" x14ac:dyDescent="0.2">
      <c r="A93" s="26" t="s">
        <v>426</v>
      </c>
      <c r="B93" s="24" t="s">
        <v>457</v>
      </c>
      <c r="C93" s="24">
        <v>280</v>
      </c>
    </row>
    <row r="94" spans="1:3" x14ac:dyDescent="0.2">
      <c r="A94" s="26" t="s">
        <v>426</v>
      </c>
      <c r="B94" s="24" t="s">
        <v>457</v>
      </c>
      <c r="C94" s="24">
        <v>280</v>
      </c>
    </row>
    <row r="95" spans="1:3" x14ac:dyDescent="0.2">
      <c r="A95" s="26" t="s">
        <v>426</v>
      </c>
      <c r="B95" s="24" t="s">
        <v>457</v>
      </c>
      <c r="C95" s="24">
        <v>280</v>
      </c>
    </row>
    <row r="96" spans="1:3" x14ac:dyDescent="0.2">
      <c r="A96" s="26" t="s">
        <v>426</v>
      </c>
      <c r="B96" s="24" t="s">
        <v>458</v>
      </c>
      <c r="C96" s="24">
        <v>459</v>
      </c>
    </row>
    <row r="97" spans="1:3" x14ac:dyDescent="0.2">
      <c r="A97" s="26" t="s">
        <v>426</v>
      </c>
      <c r="B97" s="24" t="s">
        <v>458</v>
      </c>
      <c r="C97" s="24">
        <v>459</v>
      </c>
    </row>
    <row r="98" spans="1:3" x14ac:dyDescent="0.2">
      <c r="A98" s="26" t="s">
        <v>426</v>
      </c>
      <c r="B98" s="24" t="s">
        <v>458</v>
      </c>
      <c r="C98" s="24">
        <v>459</v>
      </c>
    </row>
    <row r="99" spans="1:3" x14ac:dyDescent="0.2">
      <c r="A99" s="26" t="s">
        <v>426</v>
      </c>
      <c r="B99" s="24" t="s">
        <v>459</v>
      </c>
      <c r="C99" s="24">
        <v>81</v>
      </c>
    </row>
    <row r="100" spans="1:3" x14ac:dyDescent="0.2">
      <c r="A100" s="26" t="s">
        <v>426</v>
      </c>
      <c r="B100" s="24" t="s">
        <v>459</v>
      </c>
      <c r="C100" s="24">
        <v>81</v>
      </c>
    </row>
    <row r="101" spans="1:3" x14ac:dyDescent="0.2">
      <c r="A101" s="26" t="s">
        <v>426</v>
      </c>
      <c r="B101" s="24" t="s">
        <v>459</v>
      </c>
      <c r="C101" s="24">
        <v>81</v>
      </c>
    </row>
    <row r="102" spans="1:3" x14ac:dyDescent="0.2">
      <c r="A102" s="26" t="s">
        <v>426</v>
      </c>
      <c r="B102" s="24" t="s">
        <v>460</v>
      </c>
      <c r="C102" s="24">
        <v>319.5</v>
      </c>
    </row>
    <row r="103" spans="1:3" x14ac:dyDescent="0.2">
      <c r="A103" s="26" t="s">
        <v>426</v>
      </c>
      <c r="B103" s="24" t="s">
        <v>460</v>
      </c>
      <c r="C103" s="24">
        <v>319.5</v>
      </c>
    </row>
    <row r="104" spans="1:3" x14ac:dyDescent="0.2">
      <c r="A104" s="26" t="s">
        <v>426</v>
      </c>
      <c r="B104" s="24" t="s">
        <v>460</v>
      </c>
      <c r="C104" s="24">
        <v>319.5</v>
      </c>
    </row>
    <row r="105" spans="1:3" x14ac:dyDescent="0.2">
      <c r="A105" s="26" t="s">
        <v>426</v>
      </c>
      <c r="B105" s="24" t="s">
        <v>461</v>
      </c>
      <c r="C105" s="24">
        <v>99</v>
      </c>
    </row>
    <row r="106" spans="1:3" x14ac:dyDescent="0.2">
      <c r="A106" s="26" t="s">
        <v>426</v>
      </c>
      <c r="B106" s="24" t="s">
        <v>461</v>
      </c>
      <c r="C106" s="24">
        <v>99</v>
      </c>
    </row>
    <row r="107" spans="1:3" x14ac:dyDescent="0.2">
      <c r="A107" s="26" t="s">
        <v>426</v>
      </c>
      <c r="B107" s="24" t="s">
        <v>461</v>
      </c>
      <c r="C107" s="24">
        <v>99</v>
      </c>
    </row>
    <row r="108" spans="1:3" x14ac:dyDescent="0.2">
      <c r="A108" s="26" t="s">
        <v>426</v>
      </c>
      <c r="B108" s="24" t="s">
        <v>462</v>
      </c>
      <c r="C108" s="24">
        <v>90</v>
      </c>
    </row>
    <row r="109" spans="1:3" x14ac:dyDescent="0.2">
      <c r="A109" s="26" t="s">
        <v>426</v>
      </c>
      <c r="B109" s="24" t="s">
        <v>462</v>
      </c>
      <c r="C109" s="24">
        <v>90</v>
      </c>
    </row>
    <row r="110" spans="1:3" x14ac:dyDescent="0.2">
      <c r="A110" s="26" t="s">
        <v>426</v>
      </c>
      <c r="B110" s="24" t="s">
        <v>462</v>
      </c>
      <c r="C110" s="24">
        <v>90</v>
      </c>
    </row>
    <row r="111" spans="1:3" x14ac:dyDescent="0.2">
      <c r="A111" s="26" t="s">
        <v>426</v>
      </c>
      <c r="B111" s="24" t="s">
        <v>463</v>
      </c>
      <c r="C111" s="24">
        <v>306</v>
      </c>
    </row>
    <row r="112" spans="1:3" x14ac:dyDescent="0.2">
      <c r="A112" s="26" t="s">
        <v>426</v>
      </c>
      <c r="B112" s="24" t="s">
        <v>463</v>
      </c>
      <c r="C112" s="24">
        <v>306</v>
      </c>
    </row>
    <row r="113" spans="1:3" x14ac:dyDescent="0.2">
      <c r="A113" s="26" t="s">
        <v>426</v>
      </c>
      <c r="B113" s="24" t="s">
        <v>463</v>
      </c>
      <c r="C113" s="24">
        <v>306</v>
      </c>
    </row>
    <row r="114" spans="1:3" x14ac:dyDescent="0.2">
      <c r="A114" s="26" t="s">
        <v>426</v>
      </c>
      <c r="B114" s="24" t="s">
        <v>464</v>
      </c>
      <c r="C114" s="24">
        <v>270</v>
      </c>
    </row>
    <row r="115" spans="1:3" x14ac:dyDescent="0.2">
      <c r="A115" s="26" t="s">
        <v>426</v>
      </c>
      <c r="B115" s="24" t="s">
        <v>464</v>
      </c>
      <c r="C115" s="24">
        <v>270</v>
      </c>
    </row>
    <row r="116" spans="1:3" x14ac:dyDescent="0.2">
      <c r="A116" s="26" t="s">
        <v>426</v>
      </c>
      <c r="B116" s="24" t="s">
        <v>464</v>
      </c>
      <c r="C116" s="24">
        <v>270</v>
      </c>
    </row>
    <row r="117" spans="1:3" x14ac:dyDescent="0.2">
      <c r="A117" s="26" t="s">
        <v>426</v>
      </c>
      <c r="B117" s="24" t="s">
        <v>465</v>
      </c>
      <c r="C117" s="24">
        <v>81</v>
      </c>
    </row>
    <row r="118" spans="1:3" x14ac:dyDescent="0.2">
      <c r="A118" s="26" t="s">
        <v>426</v>
      </c>
      <c r="B118" s="24" t="s">
        <v>465</v>
      </c>
      <c r="C118" s="24">
        <v>81</v>
      </c>
    </row>
    <row r="119" spans="1:3" x14ac:dyDescent="0.2">
      <c r="A119" s="26" t="s">
        <v>426</v>
      </c>
      <c r="B119" s="24" t="s">
        <v>465</v>
      </c>
      <c r="C119" s="24">
        <v>81</v>
      </c>
    </row>
    <row r="120" spans="1:3" x14ac:dyDescent="0.2">
      <c r="A120" s="26" t="s">
        <v>426</v>
      </c>
      <c r="B120" s="24" t="s">
        <v>466</v>
      </c>
      <c r="C120" s="24">
        <v>234</v>
      </c>
    </row>
    <row r="121" spans="1:3" x14ac:dyDescent="0.2">
      <c r="A121" s="26" t="s">
        <v>426</v>
      </c>
      <c r="B121" s="24" t="s">
        <v>466</v>
      </c>
      <c r="C121" s="24">
        <v>234</v>
      </c>
    </row>
    <row r="122" spans="1:3" x14ac:dyDescent="0.2">
      <c r="A122" s="26" t="s">
        <v>426</v>
      </c>
      <c r="B122" s="24" t="s">
        <v>466</v>
      </c>
      <c r="C122" s="24">
        <v>234</v>
      </c>
    </row>
    <row r="123" spans="1:3" x14ac:dyDescent="0.2">
      <c r="A123" s="26" t="s">
        <v>426</v>
      </c>
      <c r="B123" s="24" t="s">
        <v>467</v>
      </c>
      <c r="C123" s="24">
        <v>138.99</v>
      </c>
    </row>
    <row r="124" spans="1:3" x14ac:dyDescent="0.2">
      <c r="A124" s="26" t="s">
        <v>426</v>
      </c>
      <c r="B124" s="24" t="s">
        <v>468</v>
      </c>
      <c r="C124" s="24">
        <v>76</v>
      </c>
    </row>
    <row r="125" spans="1:3" x14ac:dyDescent="0.2">
      <c r="A125" s="26" t="s">
        <v>426</v>
      </c>
      <c r="B125" s="24" t="s">
        <v>468</v>
      </c>
      <c r="C125" s="24">
        <v>76</v>
      </c>
    </row>
    <row r="126" spans="1:3" x14ac:dyDescent="0.2">
      <c r="A126" s="26" t="s">
        <v>426</v>
      </c>
      <c r="B126" s="24" t="s">
        <v>468</v>
      </c>
      <c r="C126" s="24">
        <v>76</v>
      </c>
    </row>
    <row r="127" spans="1:3" x14ac:dyDescent="0.2">
      <c r="A127" s="26" t="s">
        <v>426</v>
      </c>
      <c r="B127" s="24" t="s">
        <v>468</v>
      </c>
      <c r="C127" s="24">
        <v>76</v>
      </c>
    </row>
    <row r="128" spans="1:3" x14ac:dyDescent="0.2">
      <c r="A128" s="26" t="s">
        <v>426</v>
      </c>
      <c r="B128" s="24" t="s">
        <v>468</v>
      </c>
      <c r="C128" s="24">
        <v>76</v>
      </c>
    </row>
    <row r="129" spans="1:3" x14ac:dyDescent="0.2">
      <c r="A129" s="26" t="s">
        <v>426</v>
      </c>
      <c r="B129" s="24" t="s">
        <v>468</v>
      </c>
      <c r="C129" s="24">
        <v>76</v>
      </c>
    </row>
    <row r="130" spans="1:3" x14ac:dyDescent="0.2">
      <c r="A130" s="26" t="s">
        <v>426</v>
      </c>
      <c r="B130" s="24" t="s">
        <v>469</v>
      </c>
      <c r="C130" s="24">
        <v>184</v>
      </c>
    </row>
    <row r="131" spans="1:3" x14ac:dyDescent="0.2">
      <c r="A131" s="26" t="s">
        <v>426</v>
      </c>
      <c r="B131" s="24" t="s">
        <v>469</v>
      </c>
      <c r="C131" s="24">
        <v>184</v>
      </c>
    </row>
    <row r="132" spans="1:3" x14ac:dyDescent="0.2">
      <c r="A132" s="26" t="s">
        <v>426</v>
      </c>
      <c r="B132" s="24" t="s">
        <v>469</v>
      </c>
      <c r="C132" s="24">
        <v>184</v>
      </c>
    </row>
    <row r="133" spans="1:3" x14ac:dyDescent="0.2">
      <c r="A133" s="26" t="s">
        <v>426</v>
      </c>
      <c r="B133" s="24" t="s">
        <v>469</v>
      </c>
      <c r="C133" s="24">
        <v>184</v>
      </c>
    </row>
    <row r="134" spans="1:3" x14ac:dyDescent="0.2">
      <c r="A134" s="26" t="s">
        <v>426</v>
      </c>
      <c r="B134" s="24" t="s">
        <v>469</v>
      </c>
      <c r="C134" s="24">
        <v>184</v>
      </c>
    </row>
    <row r="135" spans="1:3" x14ac:dyDescent="0.2">
      <c r="A135" s="26" t="s">
        <v>426</v>
      </c>
      <c r="B135" s="24" t="s">
        <v>469</v>
      </c>
      <c r="C135" s="24">
        <v>184</v>
      </c>
    </row>
    <row r="136" spans="1:3" x14ac:dyDescent="0.2">
      <c r="A136" s="26" t="s">
        <v>426</v>
      </c>
      <c r="B136" s="24" t="s">
        <v>470</v>
      </c>
      <c r="C136" s="24">
        <v>112</v>
      </c>
    </row>
    <row r="137" spans="1:3" x14ac:dyDescent="0.2">
      <c r="A137" s="26" t="s">
        <v>426</v>
      </c>
      <c r="B137" s="24" t="s">
        <v>471</v>
      </c>
      <c r="C137" s="24">
        <v>112</v>
      </c>
    </row>
    <row r="138" spans="1:3" x14ac:dyDescent="0.2">
      <c r="A138" s="26" t="s">
        <v>426</v>
      </c>
      <c r="B138" s="24" t="s">
        <v>471</v>
      </c>
      <c r="C138" s="24">
        <v>112</v>
      </c>
    </row>
    <row r="139" spans="1:3" x14ac:dyDescent="0.2">
      <c r="A139" s="26" t="s">
        <v>426</v>
      </c>
      <c r="B139" s="24" t="s">
        <v>471</v>
      </c>
      <c r="C139" s="24">
        <v>112</v>
      </c>
    </row>
    <row r="140" spans="1:3" x14ac:dyDescent="0.2">
      <c r="A140" s="26" t="s">
        <v>426</v>
      </c>
      <c r="B140" s="24" t="s">
        <v>471</v>
      </c>
      <c r="C140" s="24">
        <v>112</v>
      </c>
    </row>
    <row r="141" spans="1:3" x14ac:dyDescent="0.2">
      <c r="A141" s="26" t="s">
        <v>426</v>
      </c>
      <c r="B141" s="24" t="s">
        <v>471</v>
      </c>
      <c r="C141" s="24">
        <v>112</v>
      </c>
    </row>
    <row r="142" spans="1:3" x14ac:dyDescent="0.2">
      <c r="A142" s="26" t="s">
        <v>426</v>
      </c>
      <c r="B142" s="24" t="s">
        <v>472</v>
      </c>
      <c r="C142" s="24">
        <v>84</v>
      </c>
    </row>
    <row r="143" spans="1:3" x14ac:dyDescent="0.2">
      <c r="A143" s="26" t="s">
        <v>426</v>
      </c>
      <c r="B143" s="24" t="s">
        <v>472</v>
      </c>
      <c r="C143" s="24">
        <v>84</v>
      </c>
    </row>
    <row r="144" spans="1:3" x14ac:dyDescent="0.2">
      <c r="A144" s="26" t="s">
        <v>426</v>
      </c>
      <c r="B144" s="24" t="s">
        <v>472</v>
      </c>
      <c r="C144" s="24">
        <v>84</v>
      </c>
    </row>
    <row r="145" spans="1:3" x14ac:dyDescent="0.2">
      <c r="A145" s="26" t="s">
        <v>426</v>
      </c>
      <c r="B145" s="24" t="s">
        <v>472</v>
      </c>
      <c r="C145" s="24">
        <v>84</v>
      </c>
    </row>
    <row r="146" spans="1:3" x14ac:dyDescent="0.2">
      <c r="A146" s="26" t="s">
        <v>426</v>
      </c>
      <c r="B146" s="24" t="s">
        <v>472</v>
      </c>
      <c r="C146" s="24">
        <v>84</v>
      </c>
    </row>
    <row r="147" spans="1:3" x14ac:dyDescent="0.2">
      <c r="A147" s="26" t="s">
        <v>426</v>
      </c>
      <c r="B147" s="24" t="s">
        <v>472</v>
      </c>
      <c r="C147" s="24">
        <v>84</v>
      </c>
    </row>
    <row r="148" spans="1:3" x14ac:dyDescent="0.2">
      <c r="A148" s="26" t="s">
        <v>426</v>
      </c>
      <c r="B148" s="24" t="s">
        <v>473</v>
      </c>
      <c r="C148" s="24">
        <v>84</v>
      </c>
    </row>
    <row r="149" spans="1:3" x14ac:dyDescent="0.2">
      <c r="A149" s="26" t="s">
        <v>426</v>
      </c>
      <c r="B149" s="24" t="s">
        <v>473</v>
      </c>
      <c r="C149" s="24">
        <v>84</v>
      </c>
    </row>
    <row r="150" spans="1:3" x14ac:dyDescent="0.2">
      <c r="A150" s="26" t="s">
        <v>426</v>
      </c>
      <c r="B150" s="24" t="s">
        <v>473</v>
      </c>
      <c r="C150" s="24">
        <v>84</v>
      </c>
    </row>
    <row r="151" spans="1:3" x14ac:dyDescent="0.2">
      <c r="A151" s="26" t="s">
        <v>426</v>
      </c>
      <c r="B151" s="24" t="s">
        <v>473</v>
      </c>
      <c r="C151" s="24">
        <v>84</v>
      </c>
    </row>
    <row r="152" spans="1:3" x14ac:dyDescent="0.2">
      <c r="A152" s="26" t="s">
        <v>426</v>
      </c>
      <c r="B152" s="24" t="s">
        <v>473</v>
      </c>
      <c r="C152" s="24">
        <v>84</v>
      </c>
    </row>
    <row r="153" spans="1:3" x14ac:dyDescent="0.2">
      <c r="A153" s="26" t="s">
        <v>426</v>
      </c>
      <c r="B153" s="24" t="s">
        <v>473</v>
      </c>
      <c r="C153" s="24">
        <v>84</v>
      </c>
    </row>
    <row r="154" spans="1:3" x14ac:dyDescent="0.2">
      <c r="A154" s="26" t="s">
        <v>426</v>
      </c>
      <c r="B154" s="24" t="s">
        <v>474</v>
      </c>
      <c r="C154" s="24">
        <v>68</v>
      </c>
    </row>
    <row r="155" spans="1:3" x14ac:dyDescent="0.2">
      <c r="A155" s="26" t="s">
        <v>426</v>
      </c>
      <c r="B155" s="24" t="s">
        <v>474</v>
      </c>
      <c r="C155" s="24">
        <v>68</v>
      </c>
    </row>
    <row r="156" spans="1:3" x14ac:dyDescent="0.2">
      <c r="A156" s="26" t="s">
        <v>426</v>
      </c>
      <c r="B156" s="24" t="s">
        <v>474</v>
      </c>
      <c r="C156" s="24">
        <v>68</v>
      </c>
    </row>
    <row r="157" spans="1:3" x14ac:dyDescent="0.2">
      <c r="A157" s="26" t="s">
        <v>426</v>
      </c>
      <c r="B157" s="24" t="s">
        <v>474</v>
      </c>
      <c r="C157" s="24">
        <v>68</v>
      </c>
    </row>
    <row r="158" spans="1:3" x14ac:dyDescent="0.2">
      <c r="A158" s="26" t="s">
        <v>426</v>
      </c>
      <c r="B158" s="24" t="s">
        <v>474</v>
      </c>
      <c r="C158" s="24">
        <v>68</v>
      </c>
    </row>
    <row r="159" spans="1:3" x14ac:dyDescent="0.2">
      <c r="A159" s="26" t="s">
        <v>426</v>
      </c>
      <c r="B159" s="24" t="s">
        <v>474</v>
      </c>
      <c r="C159" s="24">
        <v>68</v>
      </c>
    </row>
    <row r="160" spans="1:3" x14ac:dyDescent="0.2">
      <c r="A160" s="26" t="s">
        <v>426</v>
      </c>
      <c r="B160" s="24" t="s">
        <v>475</v>
      </c>
      <c r="C160" s="24">
        <v>48</v>
      </c>
    </row>
    <row r="161" spans="1:3" x14ac:dyDescent="0.2">
      <c r="A161" s="26" t="s">
        <v>426</v>
      </c>
      <c r="B161" s="24" t="s">
        <v>475</v>
      </c>
      <c r="C161" s="24">
        <v>48</v>
      </c>
    </row>
    <row r="162" spans="1:3" x14ac:dyDescent="0.2">
      <c r="A162" s="26" t="s">
        <v>426</v>
      </c>
      <c r="B162" s="24" t="s">
        <v>475</v>
      </c>
      <c r="C162" s="24">
        <v>48</v>
      </c>
    </row>
    <row r="163" spans="1:3" x14ac:dyDescent="0.2">
      <c r="A163" s="26" t="s">
        <v>426</v>
      </c>
      <c r="B163" s="24" t="s">
        <v>475</v>
      </c>
      <c r="C163" s="24">
        <v>48</v>
      </c>
    </row>
    <row r="164" spans="1:3" x14ac:dyDescent="0.2">
      <c r="A164" s="26" t="s">
        <v>426</v>
      </c>
      <c r="B164" s="24" t="s">
        <v>475</v>
      </c>
      <c r="C164" s="24">
        <v>48</v>
      </c>
    </row>
    <row r="165" spans="1:3" x14ac:dyDescent="0.2">
      <c r="A165" s="26" t="s">
        <v>426</v>
      </c>
      <c r="B165" s="24" t="s">
        <v>475</v>
      </c>
      <c r="C165" s="24">
        <v>48</v>
      </c>
    </row>
    <row r="166" spans="1:3" x14ac:dyDescent="0.2">
      <c r="A166" s="26" t="s">
        <v>426</v>
      </c>
      <c r="B166" s="24" t="s">
        <v>476</v>
      </c>
      <c r="C166" s="24">
        <v>68</v>
      </c>
    </row>
    <row r="167" spans="1:3" x14ac:dyDescent="0.2">
      <c r="A167" s="26" t="s">
        <v>426</v>
      </c>
      <c r="B167" s="24" t="s">
        <v>477</v>
      </c>
      <c r="C167" s="24">
        <v>152</v>
      </c>
    </row>
    <row r="168" spans="1:3" x14ac:dyDescent="0.2">
      <c r="A168" s="26" t="s">
        <v>426</v>
      </c>
      <c r="B168" s="24" t="s">
        <v>477</v>
      </c>
      <c r="C168" s="24">
        <v>152</v>
      </c>
    </row>
    <row r="169" spans="1:3" x14ac:dyDescent="0.2">
      <c r="A169" s="26" t="s">
        <v>426</v>
      </c>
      <c r="B169" s="24" t="s">
        <v>477</v>
      </c>
      <c r="C169" s="24">
        <v>152</v>
      </c>
    </row>
    <row r="170" spans="1:3" x14ac:dyDescent="0.2">
      <c r="A170" s="26" t="s">
        <v>426</v>
      </c>
      <c r="B170" s="24" t="s">
        <v>477</v>
      </c>
      <c r="C170" s="24">
        <v>152</v>
      </c>
    </row>
    <row r="171" spans="1:3" x14ac:dyDescent="0.2">
      <c r="A171" s="26" t="s">
        <v>426</v>
      </c>
      <c r="B171" s="24" t="s">
        <v>477</v>
      </c>
      <c r="C171" s="24">
        <v>152</v>
      </c>
    </row>
    <row r="172" spans="1:3" x14ac:dyDescent="0.2">
      <c r="A172" s="26" t="s">
        <v>426</v>
      </c>
      <c r="B172" s="24" t="s">
        <v>477</v>
      </c>
      <c r="C172" s="24">
        <v>152</v>
      </c>
    </row>
    <row r="173" spans="1:3" x14ac:dyDescent="0.2">
      <c r="A173" s="26" t="s">
        <v>426</v>
      </c>
      <c r="B173" s="24" t="s">
        <v>478</v>
      </c>
      <c r="C173" s="24">
        <v>76</v>
      </c>
    </row>
    <row r="174" spans="1:3" x14ac:dyDescent="0.2">
      <c r="A174" s="26" t="s">
        <v>426</v>
      </c>
      <c r="B174" s="24" t="s">
        <v>478</v>
      </c>
      <c r="C174" s="24">
        <v>76</v>
      </c>
    </row>
    <row r="175" spans="1:3" x14ac:dyDescent="0.2">
      <c r="A175" s="26" t="s">
        <v>426</v>
      </c>
      <c r="B175" s="24" t="s">
        <v>478</v>
      </c>
      <c r="C175" s="24">
        <v>76</v>
      </c>
    </row>
    <row r="176" spans="1:3" x14ac:dyDescent="0.2">
      <c r="A176" s="26" t="s">
        <v>426</v>
      </c>
      <c r="B176" s="24" t="s">
        <v>478</v>
      </c>
      <c r="C176" s="24">
        <v>76</v>
      </c>
    </row>
    <row r="177" spans="1:3" x14ac:dyDescent="0.2">
      <c r="A177" s="26" t="s">
        <v>426</v>
      </c>
      <c r="B177" s="24" t="s">
        <v>478</v>
      </c>
      <c r="C177" s="24">
        <v>76</v>
      </c>
    </row>
    <row r="178" spans="1:3" x14ac:dyDescent="0.2">
      <c r="A178" s="26" t="s">
        <v>426</v>
      </c>
      <c r="B178" s="24" t="s">
        <v>478</v>
      </c>
      <c r="C178" s="24">
        <v>76</v>
      </c>
    </row>
    <row r="179" spans="1:3" x14ac:dyDescent="0.2">
      <c r="A179" s="26" t="s">
        <v>426</v>
      </c>
      <c r="B179" s="24" t="s">
        <v>479</v>
      </c>
      <c r="C179" s="24">
        <v>120</v>
      </c>
    </row>
    <row r="180" spans="1:3" x14ac:dyDescent="0.2">
      <c r="A180" s="26" t="s">
        <v>426</v>
      </c>
      <c r="B180" s="24" t="s">
        <v>479</v>
      </c>
      <c r="C180" s="24">
        <v>120</v>
      </c>
    </row>
    <row r="181" spans="1:3" x14ac:dyDescent="0.2">
      <c r="A181" s="26" t="s">
        <v>426</v>
      </c>
      <c r="B181" s="24" t="s">
        <v>479</v>
      </c>
      <c r="C181" s="24">
        <v>120</v>
      </c>
    </row>
    <row r="182" spans="1:3" x14ac:dyDescent="0.2">
      <c r="A182" s="26" t="s">
        <v>426</v>
      </c>
      <c r="B182" s="24" t="s">
        <v>479</v>
      </c>
      <c r="C182" s="24">
        <v>120</v>
      </c>
    </row>
    <row r="183" spans="1:3" x14ac:dyDescent="0.2">
      <c r="A183" s="26" t="s">
        <v>426</v>
      </c>
      <c r="B183" s="24" t="s">
        <v>479</v>
      </c>
      <c r="C183" s="24">
        <v>120</v>
      </c>
    </row>
    <row r="184" spans="1:3" x14ac:dyDescent="0.2">
      <c r="A184" s="26" t="s">
        <v>426</v>
      </c>
      <c r="B184" s="24" t="s">
        <v>479</v>
      </c>
      <c r="C184" s="24">
        <v>120</v>
      </c>
    </row>
    <row r="185" spans="1:3" x14ac:dyDescent="0.2">
      <c r="A185" s="26" t="s">
        <v>426</v>
      </c>
      <c r="B185" s="24" t="s">
        <v>480</v>
      </c>
      <c r="C185" s="24">
        <v>104</v>
      </c>
    </row>
    <row r="186" spans="1:3" x14ac:dyDescent="0.2">
      <c r="A186" s="26" t="s">
        <v>426</v>
      </c>
      <c r="B186" s="24" t="s">
        <v>480</v>
      </c>
      <c r="C186" s="24">
        <v>104</v>
      </c>
    </row>
    <row r="187" spans="1:3" x14ac:dyDescent="0.2">
      <c r="A187" s="26" t="s">
        <v>426</v>
      </c>
      <c r="B187" s="24" t="s">
        <v>480</v>
      </c>
      <c r="C187" s="24">
        <v>104</v>
      </c>
    </row>
    <row r="188" spans="1:3" x14ac:dyDescent="0.2">
      <c r="A188" s="26" t="s">
        <v>426</v>
      </c>
      <c r="B188" s="24" t="s">
        <v>480</v>
      </c>
      <c r="C188" s="24">
        <v>104</v>
      </c>
    </row>
    <row r="189" spans="1:3" x14ac:dyDescent="0.2">
      <c r="A189" s="26" t="s">
        <v>426</v>
      </c>
      <c r="B189" s="24" t="s">
        <v>480</v>
      </c>
      <c r="C189" s="24">
        <v>104</v>
      </c>
    </row>
    <row r="190" spans="1:3" x14ac:dyDescent="0.2">
      <c r="A190" s="26" t="s">
        <v>426</v>
      </c>
      <c r="B190" s="24" t="s">
        <v>480</v>
      </c>
      <c r="C190" s="24">
        <v>104</v>
      </c>
    </row>
    <row r="191" spans="1:3" x14ac:dyDescent="0.2">
      <c r="A191" s="26" t="s">
        <v>426</v>
      </c>
      <c r="B191" s="24" t="s">
        <v>481</v>
      </c>
      <c r="C191" s="24">
        <v>120</v>
      </c>
    </row>
    <row r="192" spans="1:3" x14ac:dyDescent="0.2">
      <c r="A192" s="26" t="s">
        <v>426</v>
      </c>
      <c r="B192" s="24" t="s">
        <v>481</v>
      </c>
      <c r="C192" s="24">
        <v>120</v>
      </c>
    </row>
    <row r="193" spans="1:3" x14ac:dyDescent="0.2">
      <c r="A193" s="26" t="s">
        <v>426</v>
      </c>
      <c r="B193" s="24" t="s">
        <v>481</v>
      </c>
      <c r="C193" s="24">
        <v>120</v>
      </c>
    </row>
    <row r="194" spans="1:3" x14ac:dyDescent="0.2">
      <c r="A194" s="26" t="s">
        <v>426</v>
      </c>
      <c r="B194" s="24" t="s">
        <v>481</v>
      </c>
      <c r="C194" s="24">
        <v>120</v>
      </c>
    </row>
    <row r="195" spans="1:3" x14ac:dyDescent="0.2">
      <c r="A195" s="26" t="s">
        <v>426</v>
      </c>
      <c r="B195" s="24" t="s">
        <v>481</v>
      </c>
      <c r="C195" s="24">
        <v>120</v>
      </c>
    </row>
    <row r="196" spans="1:3" x14ac:dyDescent="0.2">
      <c r="A196" s="26" t="s">
        <v>426</v>
      </c>
      <c r="B196" s="24" t="s">
        <v>481</v>
      </c>
      <c r="C196" s="24">
        <v>120</v>
      </c>
    </row>
    <row r="197" spans="1:3" x14ac:dyDescent="0.2">
      <c r="A197" s="26" t="s">
        <v>426</v>
      </c>
      <c r="B197" s="24" t="s">
        <v>482</v>
      </c>
      <c r="C197" s="24">
        <v>72</v>
      </c>
    </row>
    <row r="198" spans="1:3" x14ac:dyDescent="0.2">
      <c r="A198" s="26" t="s">
        <v>426</v>
      </c>
      <c r="B198" s="24" t="s">
        <v>482</v>
      </c>
      <c r="C198" s="24">
        <v>72</v>
      </c>
    </row>
    <row r="199" spans="1:3" x14ac:dyDescent="0.2">
      <c r="A199" s="26" t="s">
        <v>426</v>
      </c>
      <c r="B199" s="24" t="s">
        <v>482</v>
      </c>
      <c r="C199" s="24">
        <v>72</v>
      </c>
    </row>
    <row r="200" spans="1:3" x14ac:dyDescent="0.2">
      <c r="A200" s="26" t="s">
        <v>426</v>
      </c>
      <c r="B200" s="24" t="s">
        <v>482</v>
      </c>
      <c r="C200" s="24">
        <v>72</v>
      </c>
    </row>
    <row r="201" spans="1:3" x14ac:dyDescent="0.2">
      <c r="A201" s="26" t="s">
        <v>426</v>
      </c>
      <c r="B201" s="24" t="s">
        <v>482</v>
      </c>
      <c r="C201" s="24">
        <v>72</v>
      </c>
    </row>
    <row r="202" spans="1:3" x14ac:dyDescent="0.2">
      <c r="A202" s="26" t="s">
        <v>426</v>
      </c>
      <c r="B202" s="24" t="s">
        <v>482</v>
      </c>
      <c r="C202" s="24">
        <v>72</v>
      </c>
    </row>
    <row r="203" spans="1:3" x14ac:dyDescent="0.2">
      <c r="A203" s="26" t="s">
        <v>426</v>
      </c>
      <c r="B203" s="24" t="s">
        <v>483</v>
      </c>
      <c r="C203" s="24">
        <v>96</v>
      </c>
    </row>
    <row r="204" spans="1:3" x14ac:dyDescent="0.2">
      <c r="A204" s="26" t="s">
        <v>426</v>
      </c>
      <c r="B204" s="24" t="s">
        <v>483</v>
      </c>
      <c r="C204" s="24">
        <v>96</v>
      </c>
    </row>
    <row r="205" spans="1:3" x14ac:dyDescent="0.2">
      <c r="A205" s="26" t="s">
        <v>426</v>
      </c>
      <c r="B205" s="24" t="s">
        <v>483</v>
      </c>
      <c r="C205" s="24">
        <v>96</v>
      </c>
    </row>
    <row r="206" spans="1:3" x14ac:dyDescent="0.2">
      <c r="A206" s="26" t="s">
        <v>426</v>
      </c>
      <c r="B206" s="24" t="s">
        <v>483</v>
      </c>
      <c r="C206" s="24">
        <v>96</v>
      </c>
    </row>
    <row r="207" spans="1:3" x14ac:dyDescent="0.2">
      <c r="A207" s="26" t="s">
        <v>426</v>
      </c>
      <c r="B207" s="24" t="s">
        <v>483</v>
      </c>
      <c r="C207" s="24">
        <v>96</v>
      </c>
    </row>
    <row r="208" spans="1:3" x14ac:dyDescent="0.2">
      <c r="A208" s="26" t="s">
        <v>426</v>
      </c>
      <c r="B208" s="24" t="s">
        <v>483</v>
      </c>
      <c r="C208" s="24">
        <v>96</v>
      </c>
    </row>
    <row r="209" spans="1:3" x14ac:dyDescent="0.2">
      <c r="A209" s="26" t="s">
        <v>426</v>
      </c>
      <c r="B209" s="24" t="s">
        <v>484</v>
      </c>
      <c r="C209" s="24">
        <v>96</v>
      </c>
    </row>
    <row r="210" spans="1:3" x14ac:dyDescent="0.2">
      <c r="A210" s="26" t="s">
        <v>426</v>
      </c>
      <c r="B210" s="24" t="s">
        <v>484</v>
      </c>
      <c r="C210" s="24">
        <v>96</v>
      </c>
    </row>
    <row r="211" spans="1:3" x14ac:dyDescent="0.2">
      <c r="A211" s="26" t="s">
        <v>426</v>
      </c>
      <c r="B211" s="24" t="s">
        <v>484</v>
      </c>
      <c r="C211" s="24">
        <v>96</v>
      </c>
    </row>
    <row r="212" spans="1:3" x14ac:dyDescent="0.2">
      <c r="A212" s="26" t="s">
        <v>426</v>
      </c>
      <c r="B212" s="24" t="s">
        <v>484</v>
      </c>
      <c r="C212" s="24">
        <v>96</v>
      </c>
    </row>
    <row r="213" spans="1:3" x14ac:dyDescent="0.2">
      <c r="A213" s="26" t="s">
        <v>426</v>
      </c>
      <c r="B213" s="24" t="s">
        <v>484</v>
      </c>
      <c r="C213" s="24">
        <v>96</v>
      </c>
    </row>
    <row r="214" spans="1:3" x14ac:dyDescent="0.2">
      <c r="A214" s="26" t="s">
        <v>426</v>
      </c>
      <c r="B214" s="24" t="s">
        <v>484</v>
      </c>
      <c r="C214" s="24">
        <v>96</v>
      </c>
    </row>
    <row r="215" spans="1:3" x14ac:dyDescent="0.2">
      <c r="A215" s="26" t="s">
        <v>426</v>
      </c>
      <c r="B215" s="24" t="s">
        <v>485</v>
      </c>
      <c r="C215" s="24">
        <v>112</v>
      </c>
    </row>
    <row r="216" spans="1:3" x14ac:dyDescent="0.2">
      <c r="A216" s="26" t="s">
        <v>426</v>
      </c>
      <c r="B216" s="24" t="s">
        <v>485</v>
      </c>
      <c r="C216" s="24">
        <v>112</v>
      </c>
    </row>
    <row r="217" spans="1:3" x14ac:dyDescent="0.2">
      <c r="A217" s="26" t="s">
        <v>426</v>
      </c>
      <c r="B217" s="24" t="s">
        <v>485</v>
      </c>
      <c r="C217" s="24">
        <v>112</v>
      </c>
    </row>
    <row r="218" spans="1:3" x14ac:dyDescent="0.2">
      <c r="A218" s="26" t="s">
        <v>426</v>
      </c>
      <c r="B218" s="24" t="s">
        <v>485</v>
      </c>
      <c r="C218" s="24">
        <v>112</v>
      </c>
    </row>
    <row r="219" spans="1:3" x14ac:dyDescent="0.2">
      <c r="A219" s="26" t="s">
        <v>426</v>
      </c>
      <c r="B219" s="24" t="s">
        <v>485</v>
      </c>
      <c r="C219" s="24">
        <v>112</v>
      </c>
    </row>
    <row r="220" spans="1:3" x14ac:dyDescent="0.2">
      <c r="A220" s="26" t="s">
        <v>426</v>
      </c>
      <c r="B220" s="24" t="s">
        <v>485</v>
      </c>
      <c r="C220" s="24">
        <v>112</v>
      </c>
    </row>
    <row r="221" spans="1:3" x14ac:dyDescent="0.2">
      <c r="A221" s="26" t="s">
        <v>426</v>
      </c>
      <c r="B221" s="24" t="s">
        <v>486</v>
      </c>
      <c r="C221" s="24">
        <v>88</v>
      </c>
    </row>
    <row r="222" spans="1:3" x14ac:dyDescent="0.2">
      <c r="A222" s="26" t="s">
        <v>426</v>
      </c>
      <c r="B222" s="24" t="s">
        <v>486</v>
      </c>
      <c r="C222" s="24">
        <v>88</v>
      </c>
    </row>
    <row r="223" spans="1:3" x14ac:dyDescent="0.2">
      <c r="A223" s="26" t="s">
        <v>426</v>
      </c>
      <c r="B223" s="24" t="s">
        <v>486</v>
      </c>
      <c r="C223" s="24">
        <v>88</v>
      </c>
    </row>
    <row r="224" spans="1:3" x14ac:dyDescent="0.2">
      <c r="A224" s="26" t="s">
        <v>426</v>
      </c>
      <c r="B224" s="24" t="s">
        <v>486</v>
      </c>
      <c r="C224" s="24">
        <v>88</v>
      </c>
    </row>
    <row r="225" spans="1:3" x14ac:dyDescent="0.2">
      <c r="A225" s="26" t="s">
        <v>426</v>
      </c>
      <c r="B225" s="24" t="s">
        <v>486</v>
      </c>
      <c r="C225" s="24">
        <v>88</v>
      </c>
    </row>
    <row r="226" spans="1:3" x14ac:dyDescent="0.2">
      <c r="A226" s="26" t="s">
        <v>426</v>
      </c>
      <c r="B226" s="24" t="s">
        <v>487</v>
      </c>
      <c r="C226" s="24">
        <v>112</v>
      </c>
    </row>
    <row r="227" spans="1:3" x14ac:dyDescent="0.2">
      <c r="A227" s="26" t="s">
        <v>426</v>
      </c>
      <c r="B227" s="24" t="s">
        <v>487</v>
      </c>
      <c r="C227" s="24">
        <v>112</v>
      </c>
    </row>
    <row r="228" spans="1:3" x14ac:dyDescent="0.2">
      <c r="A228" s="26" t="s">
        <v>426</v>
      </c>
      <c r="B228" s="24" t="s">
        <v>487</v>
      </c>
      <c r="C228" s="24">
        <v>112</v>
      </c>
    </row>
    <row r="229" spans="1:3" x14ac:dyDescent="0.2">
      <c r="A229" s="26" t="s">
        <v>426</v>
      </c>
      <c r="B229" s="24" t="s">
        <v>487</v>
      </c>
      <c r="C229" s="24">
        <v>112</v>
      </c>
    </row>
    <row r="230" spans="1:3" x14ac:dyDescent="0.2">
      <c r="A230" s="26" t="s">
        <v>426</v>
      </c>
      <c r="B230" s="24" t="s">
        <v>487</v>
      </c>
      <c r="C230" s="24">
        <v>112</v>
      </c>
    </row>
    <row r="231" spans="1:3" x14ac:dyDescent="0.2">
      <c r="A231" s="26" t="s">
        <v>426</v>
      </c>
      <c r="B231" s="24" t="s">
        <v>487</v>
      </c>
      <c r="C231" s="24">
        <v>112</v>
      </c>
    </row>
    <row r="232" spans="1:3" x14ac:dyDescent="0.2">
      <c r="A232" s="26" t="s">
        <v>426</v>
      </c>
      <c r="B232" s="24" t="s">
        <v>488</v>
      </c>
      <c r="C232" s="24">
        <v>168</v>
      </c>
    </row>
    <row r="233" spans="1:3" x14ac:dyDescent="0.2">
      <c r="A233" s="26" t="s">
        <v>426</v>
      </c>
      <c r="B233" s="24" t="s">
        <v>488</v>
      </c>
      <c r="C233" s="24">
        <v>168</v>
      </c>
    </row>
    <row r="234" spans="1:3" x14ac:dyDescent="0.2">
      <c r="A234" s="26" t="s">
        <v>426</v>
      </c>
      <c r="B234" s="24" t="s">
        <v>488</v>
      </c>
      <c r="C234" s="24">
        <v>168</v>
      </c>
    </row>
    <row r="235" spans="1:3" x14ac:dyDescent="0.2">
      <c r="A235" s="26" t="s">
        <v>426</v>
      </c>
      <c r="B235" s="24" t="s">
        <v>488</v>
      </c>
      <c r="C235" s="24">
        <v>168</v>
      </c>
    </row>
    <row r="236" spans="1:3" x14ac:dyDescent="0.2">
      <c r="A236" s="26" t="s">
        <v>426</v>
      </c>
      <c r="B236" s="24" t="s">
        <v>488</v>
      </c>
      <c r="C236" s="24">
        <v>168</v>
      </c>
    </row>
    <row r="237" spans="1:3" x14ac:dyDescent="0.2">
      <c r="A237" s="26" t="s">
        <v>426</v>
      </c>
      <c r="B237" s="24" t="s">
        <v>488</v>
      </c>
      <c r="C237" s="24">
        <v>168</v>
      </c>
    </row>
    <row r="238" spans="1:3" x14ac:dyDescent="0.2">
      <c r="A238" s="26" t="s">
        <v>426</v>
      </c>
      <c r="B238" s="24" t="s">
        <v>489</v>
      </c>
      <c r="C238" s="24">
        <v>168</v>
      </c>
    </row>
    <row r="239" spans="1:3" x14ac:dyDescent="0.2">
      <c r="A239" s="26" t="s">
        <v>426</v>
      </c>
      <c r="B239" s="24" t="s">
        <v>489</v>
      </c>
      <c r="C239" s="24">
        <v>168</v>
      </c>
    </row>
    <row r="240" spans="1:3" x14ac:dyDescent="0.2">
      <c r="A240" s="26" t="s">
        <v>426</v>
      </c>
      <c r="B240" s="24" t="s">
        <v>489</v>
      </c>
      <c r="C240" s="24">
        <v>168</v>
      </c>
    </row>
    <row r="241" spans="1:3" x14ac:dyDescent="0.2">
      <c r="A241" s="26" t="s">
        <v>426</v>
      </c>
      <c r="B241" s="24" t="s">
        <v>489</v>
      </c>
      <c r="C241" s="24">
        <v>168</v>
      </c>
    </row>
    <row r="242" spans="1:3" x14ac:dyDescent="0.2">
      <c r="A242" s="26" t="s">
        <v>426</v>
      </c>
      <c r="B242" s="24" t="s">
        <v>489</v>
      </c>
      <c r="C242" s="24">
        <v>168</v>
      </c>
    </row>
    <row r="243" spans="1:3" x14ac:dyDescent="0.2">
      <c r="A243" s="26" t="s">
        <v>426</v>
      </c>
      <c r="B243" s="24" t="s">
        <v>489</v>
      </c>
      <c r="C243" s="24">
        <v>168</v>
      </c>
    </row>
    <row r="244" spans="1:3" x14ac:dyDescent="0.2">
      <c r="A244" s="26" t="s">
        <v>426</v>
      </c>
      <c r="B244" s="24" t="s">
        <v>490</v>
      </c>
      <c r="C244" s="24">
        <v>80</v>
      </c>
    </row>
    <row r="245" spans="1:3" x14ac:dyDescent="0.2">
      <c r="A245" s="26" t="s">
        <v>426</v>
      </c>
      <c r="B245" s="24" t="s">
        <v>490</v>
      </c>
      <c r="C245" s="24">
        <v>80</v>
      </c>
    </row>
    <row r="246" spans="1:3" x14ac:dyDescent="0.2">
      <c r="A246" s="26" t="s">
        <v>426</v>
      </c>
      <c r="B246" s="24" t="s">
        <v>490</v>
      </c>
      <c r="C246" s="24">
        <v>80</v>
      </c>
    </row>
    <row r="247" spans="1:3" x14ac:dyDescent="0.2">
      <c r="A247" s="26" t="s">
        <v>426</v>
      </c>
      <c r="B247" s="24" t="s">
        <v>490</v>
      </c>
      <c r="C247" s="24">
        <v>80</v>
      </c>
    </row>
    <row r="248" spans="1:3" x14ac:dyDescent="0.2">
      <c r="A248" s="26" t="s">
        <v>426</v>
      </c>
      <c r="B248" s="24" t="s">
        <v>490</v>
      </c>
      <c r="C248" s="24">
        <v>80</v>
      </c>
    </row>
    <row r="249" spans="1:3" x14ac:dyDescent="0.2">
      <c r="A249" s="26" t="s">
        <v>426</v>
      </c>
      <c r="B249" s="24" t="s">
        <v>490</v>
      </c>
      <c r="C249" s="24">
        <v>80</v>
      </c>
    </row>
    <row r="250" spans="1:3" x14ac:dyDescent="0.2">
      <c r="A250" s="26" t="s">
        <v>426</v>
      </c>
      <c r="B250" s="24" t="s">
        <v>491</v>
      </c>
      <c r="C250" s="24">
        <v>80</v>
      </c>
    </row>
    <row r="251" spans="1:3" x14ac:dyDescent="0.2">
      <c r="A251" s="26" t="s">
        <v>426</v>
      </c>
      <c r="B251" s="24" t="s">
        <v>491</v>
      </c>
      <c r="C251" s="24">
        <v>80</v>
      </c>
    </row>
    <row r="252" spans="1:3" x14ac:dyDescent="0.2">
      <c r="A252" s="26" t="s">
        <v>426</v>
      </c>
      <c r="B252" s="24" t="s">
        <v>491</v>
      </c>
      <c r="C252" s="24">
        <v>80</v>
      </c>
    </row>
    <row r="253" spans="1:3" x14ac:dyDescent="0.2">
      <c r="A253" s="26" t="s">
        <v>426</v>
      </c>
      <c r="B253" s="24" t="s">
        <v>491</v>
      </c>
      <c r="C253" s="24">
        <v>80</v>
      </c>
    </row>
    <row r="254" spans="1:3" x14ac:dyDescent="0.2">
      <c r="A254" s="26" t="s">
        <v>426</v>
      </c>
      <c r="B254" s="24" t="s">
        <v>491</v>
      </c>
      <c r="C254" s="24">
        <v>80</v>
      </c>
    </row>
    <row r="255" spans="1:3" x14ac:dyDescent="0.2">
      <c r="A255" s="26" t="s">
        <v>426</v>
      </c>
      <c r="B255" s="24" t="s">
        <v>491</v>
      </c>
      <c r="C255" s="24">
        <v>80</v>
      </c>
    </row>
    <row r="256" spans="1:3" x14ac:dyDescent="0.2">
      <c r="A256" s="26" t="s">
        <v>426</v>
      </c>
      <c r="B256" s="24" t="s">
        <v>492</v>
      </c>
      <c r="C256" s="24">
        <v>168</v>
      </c>
    </row>
    <row r="257" spans="1:3" x14ac:dyDescent="0.2">
      <c r="A257" s="26" t="s">
        <v>426</v>
      </c>
      <c r="B257" s="24" t="s">
        <v>492</v>
      </c>
      <c r="C257" s="24">
        <v>168</v>
      </c>
    </row>
    <row r="258" spans="1:3" x14ac:dyDescent="0.2">
      <c r="A258" s="26" t="s">
        <v>426</v>
      </c>
      <c r="B258" s="24" t="s">
        <v>492</v>
      </c>
      <c r="C258" s="24">
        <v>168</v>
      </c>
    </row>
    <row r="259" spans="1:3" x14ac:dyDescent="0.2">
      <c r="A259" s="26" t="s">
        <v>426</v>
      </c>
      <c r="B259" s="24" t="s">
        <v>492</v>
      </c>
      <c r="C259" s="24">
        <v>168</v>
      </c>
    </row>
    <row r="260" spans="1:3" x14ac:dyDescent="0.2">
      <c r="A260" s="26" t="s">
        <v>426</v>
      </c>
      <c r="B260" s="24" t="s">
        <v>492</v>
      </c>
      <c r="C260" s="24">
        <v>168</v>
      </c>
    </row>
    <row r="261" spans="1:3" x14ac:dyDescent="0.2">
      <c r="A261" s="26" t="s">
        <v>426</v>
      </c>
      <c r="B261" s="24" t="s">
        <v>492</v>
      </c>
      <c r="C261" s="24">
        <v>168</v>
      </c>
    </row>
    <row r="262" spans="1:3" x14ac:dyDescent="0.2">
      <c r="A262" s="26" t="s">
        <v>426</v>
      </c>
      <c r="B262" s="24" t="s">
        <v>493</v>
      </c>
      <c r="C262" s="24">
        <v>136</v>
      </c>
    </row>
    <row r="263" spans="1:3" x14ac:dyDescent="0.2">
      <c r="A263" s="26" t="s">
        <v>426</v>
      </c>
      <c r="B263" s="24" t="s">
        <v>493</v>
      </c>
      <c r="C263" s="24">
        <v>136</v>
      </c>
    </row>
    <row r="264" spans="1:3" x14ac:dyDescent="0.2">
      <c r="A264" s="26" t="s">
        <v>426</v>
      </c>
      <c r="B264" s="24" t="s">
        <v>493</v>
      </c>
      <c r="C264" s="24">
        <v>136</v>
      </c>
    </row>
    <row r="265" spans="1:3" x14ac:dyDescent="0.2">
      <c r="A265" s="26" t="s">
        <v>426</v>
      </c>
      <c r="B265" s="24" t="s">
        <v>493</v>
      </c>
      <c r="C265" s="24">
        <v>136</v>
      </c>
    </row>
    <row r="266" spans="1:3" x14ac:dyDescent="0.2">
      <c r="A266" s="26" t="s">
        <v>426</v>
      </c>
      <c r="B266" s="24" t="s">
        <v>493</v>
      </c>
      <c r="C266" s="24">
        <v>136</v>
      </c>
    </row>
    <row r="267" spans="1:3" x14ac:dyDescent="0.2">
      <c r="A267" s="26" t="s">
        <v>426</v>
      </c>
      <c r="B267" s="24" t="s">
        <v>493</v>
      </c>
      <c r="C267" s="24">
        <v>136</v>
      </c>
    </row>
    <row r="268" spans="1:3" x14ac:dyDescent="0.2">
      <c r="A268" s="26" t="s">
        <v>426</v>
      </c>
      <c r="B268" s="24" t="s">
        <v>494</v>
      </c>
      <c r="C268" s="24">
        <v>104</v>
      </c>
    </row>
    <row r="269" spans="1:3" x14ac:dyDescent="0.2">
      <c r="A269" s="26" t="s">
        <v>426</v>
      </c>
      <c r="B269" s="24" t="s">
        <v>494</v>
      </c>
      <c r="C269" s="24">
        <v>104</v>
      </c>
    </row>
    <row r="270" spans="1:3" x14ac:dyDescent="0.2">
      <c r="A270" s="26" t="s">
        <v>426</v>
      </c>
      <c r="B270" s="24" t="s">
        <v>494</v>
      </c>
      <c r="C270" s="24">
        <v>104</v>
      </c>
    </row>
    <row r="271" spans="1:3" x14ac:dyDescent="0.2">
      <c r="A271" s="26" t="s">
        <v>426</v>
      </c>
      <c r="B271" s="24" t="s">
        <v>494</v>
      </c>
      <c r="C271" s="24">
        <v>104</v>
      </c>
    </row>
    <row r="272" spans="1:3" x14ac:dyDescent="0.2">
      <c r="A272" s="26" t="s">
        <v>426</v>
      </c>
      <c r="B272" s="24" t="s">
        <v>494</v>
      </c>
      <c r="C272" s="24">
        <v>104</v>
      </c>
    </row>
    <row r="273" spans="1:3" x14ac:dyDescent="0.2">
      <c r="A273" s="26" t="s">
        <v>426</v>
      </c>
      <c r="B273" s="24" t="s">
        <v>494</v>
      </c>
      <c r="C273" s="24">
        <v>104</v>
      </c>
    </row>
    <row r="274" spans="1:3" x14ac:dyDescent="0.2">
      <c r="A274" s="26" t="s">
        <v>426</v>
      </c>
      <c r="B274" s="24" t="s">
        <v>495</v>
      </c>
      <c r="C274" s="24">
        <v>116</v>
      </c>
    </row>
    <row r="275" spans="1:3" x14ac:dyDescent="0.2">
      <c r="A275" s="26" t="s">
        <v>426</v>
      </c>
      <c r="B275" s="24" t="s">
        <v>495</v>
      </c>
      <c r="C275" s="24">
        <v>116</v>
      </c>
    </row>
    <row r="276" spans="1:3" x14ac:dyDescent="0.2">
      <c r="A276" s="26" t="s">
        <v>426</v>
      </c>
      <c r="B276" s="24" t="s">
        <v>495</v>
      </c>
      <c r="C276" s="24">
        <v>116</v>
      </c>
    </row>
    <row r="277" spans="1:3" x14ac:dyDescent="0.2">
      <c r="A277" s="26" t="s">
        <v>426</v>
      </c>
      <c r="B277" s="24" t="s">
        <v>495</v>
      </c>
      <c r="C277" s="24">
        <v>116</v>
      </c>
    </row>
    <row r="278" spans="1:3" x14ac:dyDescent="0.2">
      <c r="A278" s="26" t="s">
        <v>426</v>
      </c>
      <c r="B278" s="24" t="s">
        <v>495</v>
      </c>
      <c r="C278" s="24">
        <v>116</v>
      </c>
    </row>
    <row r="279" spans="1:3" x14ac:dyDescent="0.2">
      <c r="A279" s="26" t="s">
        <v>426</v>
      </c>
      <c r="B279" s="24" t="s">
        <v>495</v>
      </c>
      <c r="C279" s="24">
        <v>116</v>
      </c>
    </row>
    <row r="280" spans="1:3" x14ac:dyDescent="0.2">
      <c r="A280" s="26" t="s">
        <v>426</v>
      </c>
      <c r="B280" s="24" t="s">
        <v>496</v>
      </c>
      <c r="C280" s="24">
        <v>120</v>
      </c>
    </row>
    <row r="281" spans="1:3" x14ac:dyDescent="0.2">
      <c r="A281" s="26" t="s">
        <v>426</v>
      </c>
      <c r="B281" s="24" t="s">
        <v>496</v>
      </c>
      <c r="C281" s="24">
        <v>120</v>
      </c>
    </row>
    <row r="282" spans="1:3" x14ac:dyDescent="0.2">
      <c r="A282" s="26" t="s">
        <v>426</v>
      </c>
      <c r="B282" s="24" t="s">
        <v>496</v>
      </c>
      <c r="C282" s="24">
        <v>120</v>
      </c>
    </row>
    <row r="283" spans="1:3" x14ac:dyDescent="0.2">
      <c r="A283" s="26" t="s">
        <v>426</v>
      </c>
      <c r="B283" s="24" t="s">
        <v>496</v>
      </c>
      <c r="C283" s="24">
        <v>120</v>
      </c>
    </row>
    <row r="284" spans="1:3" x14ac:dyDescent="0.2">
      <c r="A284" s="26" t="s">
        <v>426</v>
      </c>
      <c r="B284" s="24" t="s">
        <v>496</v>
      </c>
      <c r="C284" s="24">
        <v>120</v>
      </c>
    </row>
    <row r="285" spans="1:3" x14ac:dyDescent="0.2">
      <c r="A285" s="26" t="s">
        <v>426</v>
      </c>
      <c r="B285" s="24" t="s">
        <v>496</v>
      </c>
      <c r="C285" s="24">
        <v>120</v>
      </c>
    </row>
    <row r="286" spans="1:3" x14ac:dyDescent="0.2">
      <c r="A286" s="26" t="s">
        <v>426</v>
      </c>
      <c r="B286" s="24" t="s">
        <v>497</v>
      </c>
      <c r="C286" s="24">
        <v>76</v>
      </c>
    </row>
    <row r="287" spans="1:3" x14ac:dyDescent="0.2">
      <c r="A287" s="26" t="s">
        <v>426</v>
      </c>
      <c r="B287" s="24" t="s">
        <v>497</v>
      </c>
      <c r="C287" s="24">
        <v>76</v>
      </c>
    </row>
    <row r="288" spans="1:3" x14ac:dyDescent="0.2">
      <c r="A288" s="26" t="s">
        <v>426</v>
      </c>
      <c r="B288" s="24" t="s">
        <v>497</v>
      </c>
      <c r="C288" s="24">
        <v>76</v>
      </c>
    </row>
    <row r="289" spans="1:3" x14ac:dyDescent="0.2">
      <c r="A289" s="26" t="s">
        <v>426</v>
      </c>
      <c r="B289" s="24" t="s">
        <v>497</v>
      </c>
      <c r="C289" s="24">
        <v>76</v>
      </c>
    </row>
    <row r="290" spans="1:3" x14ac:dyDescent="0.2">
      <c r="A290" s="26" t="s">
        <v>426</v>
      </c>
      <c r="B290" s="24" t="s">
        <v>497</v>
      </c>
      <c r="C290" s="24">
        <v>76</v>
      </c>
    </row>
    <row r="291" spans="1:3" x14ac:dyDescent="0.2">
      <c r="A291" s="26" t="s">
        <v>426</v>
      </c>
      <c r="B291" s="24" t="s">
        <v>497</v>
      </c>
      <c r="C291" s="24">
        <v>76</v>
      </c>
    </row>
    <row r="292" spans="1:3" x14ac:dyDescent="0.2">
      <c r="A292" s="26" t="s">
        <v>426</v>
      </c>
      <c r="B292" s="24" t="s">
        <v>498</v>
      </c>
      <c r="C292" s="24">
        <v>156</v>
      </c>
    </row>
    <row r="293" spans="1:3" x14ac:dyDescent="0.2">
      <c r="A293" s="26" t="s">
        <v>426</v>
      </c>
      <c r="B293" s="24" t="s">
        <v>498</v>
      </c>
      <c r="C293" s="24">
        <v>156</v>
      </c>
    </row>
    <row r="294" spans="1:3" x14ac:dyDescent="0.2">
      <c r="A294" s="26" t="s">
        <v>426</v>
      </c>
      <c r="B294" s="24" t="s">
        <v>498</v>
      </c>
      <c r="C294" s="24">
        <v>156</v>
      </c>
    </row>
    <row r="295" spans="1:3" x14ac:dyDescent="0.2">
      <c r="A295" s="26" t="s">
        <v>426</v>
      </c>
      <c r="B295" s="24" t="s">
        <v>498</v>
      </c>
      <c r="C295" s="24">
        <v>156</v>
      </c>
    </row>
    <row r="296" spans="1:3" x14ac:dyDescent="0.2">
      <c r="A296" s="26" t="s">
        <v>426</v>
      </c>
      <c r="B296" s="24" t="s">
        <v>498</v>
      </c>
      <c r="C296" s="24">
        <v>156</v>
      </c>
    </row>
    <row r="297" spans="1:3" x14ac:dyDescent="0.2">
      <c r="A297" s="26" t="s">
        <v>426</v>
      </c>
      <c r="B297" s="24" t="s">
        <v>498</v>
      </c>
      <c r="C297" s="24">
        <v>156</v>
      </c>
    </row>
    <row r="298" spans="1:3" x14ac:dyDescent="0.2">
      <c r="A298" s="26" t="s">
        <v>426</v>
      </c>
      <c r="B298" s="24" t="s">
        <v>499</v>
      </c>
      <c r="C298" s="24">
        <v>120</v>
      </c>
    </row>
    <row r="299" spans="1:3" x14ac:dyDescent="0.2">
      <c r="A299" s="26" t="s">
        <v>426</v>
      </c>
      <c r="B299" s="24" t="s">
        <v>499</v>
      </c>
      <c r="C299" s="24">
        <v>120</v>
      </c>
    </row>
    <row r="300" spans="1:3" x14ac:dyDescent="0.2">
      <c r="A300" s="26" t="s">
        <v>426</v>
      </c>
      <c r="B300" s="24" t="s">
        <v>499</v>
      </c>
      <c r="C300" s="24">
        <v>120</v>
      </c>
    </row>
    <row r="301" spans="1:3" x14ac:dyDescent="0.2">
      <c r="A301" s="26" t="s">
        <v>426</v>
      </c>
      <c r="B301" s="24" t="s">
        <v>499</v>
      </c>
      <c r="C301" s="24">
        <v>120</v>
      </c>
    </row>
    <row r="302" spans="1:3" x14ac:dyDescent="0.2">
      <c r="A302" s="26" t="s">
        <v>426</v>
      </c>
      <c r="B302" s="24" t="s">
        <v>499</v>
      </c>
      <c r="C302" s="24">
        <v>120</v>
      </c>
    </row>
    <row r="303" spans="1:3" x14ac:dyDescent="0.2">
      <c r="A303" s="26" t="s">
        <v>426</v>
      </c>
      <c r="B303" s="24" t="s">
        <v>499</v>
      </c>
      <c r="C303" s="24">
        <v>120</v>
      </c>
    </row>
    <row r="304" spans="1:3" x14ac:dyDescent="0.2">
      <c r="A304" s="26" t="s">
        <v>426</v>
      </c>
      <c r="B304" s="24" t="s">
        <v>500</v>
      </c>
      <c r="C304" s="24">
        <v>120</v>
      </c>
    </row>
    <row r="305" spans="1:3" x14ac:dyDescent="0.2">
      <c r="A305" s="26" t="s">
        <v>426</v>
      </c>
      <c r="B305" s="24" t="s">
        <v>500</v>
      </c>
      <c r="C305" s="24">
        <v>120</v>
      </c>
    </row>
    <row r="306" spans="1:3" x14ac:dyDescent="0.2">
      <c r="A306" s="26" t="s">
        <v>426</v>
      </c>
      <c r="B306" s="24" t="s">
        <v>500</v>
      </c>
      <c r="C306" s="24">
        <v>120</v>
      </c>
    </row>
    <row r="307" spans="1:3" x14ac:dyDescent="0.2">
      <c r="A307" s="26" t="s">
        <v>426</v>
      </c>
      <c r="B307" s="24" t="s">
        <v>500</v>
      </c>
      <c r="C307" s="24">
        <v>120</v>
      </c>
    </row>
    <row r="308" spans="1:3" x14ac:dyDescent="0.2">
      <c r="A308" s="26" t="s">
        <v>426</v>
      </c>
      <c r="B308" s="24" t="s">
        <v>500</v>
      </c>
      <c r="C308" s="24">
        <v>120</v>
      </c>
    </row>
    <row r="309" spans="1:3" x14ac:dyDescent="0.2">
      <c r="A309" s="26" t="s">
        <v>426</v>
      </c>
      <c r="B309" s="24" t="s">
        <v>500</v>
      </c>
      <c r="C309" s="24">
        <v>120</v>
      </c>
    </row>
    <row r="310" spans="1:3" x14ac:dyDescent="0.2">
      <c r="A310" s="26" t="s">
        <v>426</v>
      </c>
      <c r="B310" s="24" t="s">
        <v>501</v>
      </c>
      <c r="C310" s="24">
        <v>96</v>
      </c>
    </row>
    <row r="311" spans="1:3" x14ac:dyDescent="0.2">
      <c r="A311" s="26" t="s">
        <v>426</v>
      </c>
      <c r="B311" s="24" t="s">
        <v>501</v>
      </c>
      <c r="C311" s="24">
        <v>96</v>
      </c>
    </row>
    <row r="312" spans="1:3" x14ac:dyDescent="0.2">
      <c r="A312" s="26" t="s">
        <v>426</v>
      </c>
      <c r="B312" s="24" t="s">
        <v>501</v>
      </c>
      <c r="C312" s="24">
        <v>96</v>
      </c>
    </row>
    <row r="313" spans="1:3" x14ac:dyDescent="0.2">
      <c r="A313" s="26" t="s">
        <v>426</v>
      </c>
      <c r="B313" s="24" t="s">
        <v>501</v>
      </c>
      <c r="C313" s="24">
        <v>96</v>
      </c>
    </row>
    <row r="314" spans="1:3" x14ac:dyDescent="0.2">
      <c r="A314" s="26" t="s">
        <v>426</v>
      </c>
      <c r="B314" s="24" t="s">
        <v>501</v>
      </c>
      <c r="C314" s="24">
        <v>96</v>
      </c>
    </row>
    <row r="315" spans="1:3" x14ac:dyDescent="0.2">
      <c r="A315" s="26" t="s">
        <v>426</v>
      </c>
      <c r="B315" s="24" t="s">
        <v>501</v>
      </c>
      <c r="C315" s="24">
        <v>96</v>
      </c>
    </row>
    <row r="316" spans="1:3" x14ac:dyDescent="0.2">
      <c r="A316" s="26" t="s">
        <v>426</v>
      </c>
      <c r="B316" s="24" t="s">
        <v>502</v>
      </c>
      <c r="C316" s="24">
        <v>144</v>
      </c>
    </row>
    <row r="317" spans="1:3" x14ac:dyDescent="0.2">
      <c r="A317" s="26" t="s">
        <v>426</v>
      </c>
      <c r="B317" s="24" t="s">
        <v>502</v>
      </c>
      <c r="C317" s="24">
        <v>144</v>
      </c>
    </row>
    <row r="318" spans="1:3" x14ac:dyDescent="0.2">
      <c r="A318" s="26" t="s">
        <v>426</v>
      </c>
      <c r="B318" s="24" t="s">
        <v>502</v>
      </c>
      <c r="C318" s="24">
        <v>144</v>
      </c>
    </row>
    <row r="319" spans="1:3" x14ac:dyDescent="0.2">
      <c r="A319" s="26" t="s">
        <v>426</v>
      </c>
      <c r="B319" s="24" t="s">
        <v>502</v>
      </c>
      <c r="C319" s="24">
        <v>144</v>
      </c>
    </row>
    <row r="320" spans="1:3" x14ac:dyDescent="0.2">
      <c r="A320" s="26" t="s">
        <v>426</v>
      </c>
      <c r="B320" s="24" t="s">
        <v>502</v>
      </c>
      <c r="C320" s="24">
        <v>144</v>
      </c>
    </row>
    <row r="321" spans="1:3" x14ac:dyDescent="0.2">
      <c r="A321" s="26" t="s">
        <v>426</v>
      </c>
      <c r="B321" s="24" t="s">
        <v>502</v>
      </c>
      <c r="C321" s="24">
        <v>144</v>
      </c>
    </row>
    <row r="322" spans="1:3" x14ac:dyDescent="0.2">
      <c r="A322" s="26" t="s">
        <v>426</v>
      </c>
      <c r="B322" s="24" t="s">
        <v>503</v>
      </c>
      <c r="C322" s="24">
        <v>120</v>
      </c>
    </row>
    <row r="323" spans="1:3" x14ac:dyDescent="0.2">
      <c r="A323" s="26" t="s">
        <v>426</v>
      </c>
      <c r="B323" s="24" t="s">
        <v>503</v>
      </c>
      <c r="C323" s="24">
        <v>120</v>
      </c>
    </row>
    <row r="324" spans="1:3" x14ac:dyDescent="0.2">
      <c r="A324" s="26" t="s">
        <v>426</v>
      </c>
      <c r="B324" s="24" t="s">
        <v>503</v>
      </c>
      <c r="C324" s="24">
        <v>120</v>
      </c>
    </row>
    <row r="325" spans="1:3" x14ac:dyDescent="0.2">
      <c r="A325" s="26" t="s">
        <v>426</v>
      </c>
      <c r="B325" s="24" t="s">
        <v>503</v>
      </c>
      <c r="C325" s="24">
        <v>120</v>
      </c>
    </row>
    <row r="326" spans="1:3" x14ac:dyDescent="0.2">
      <c r="A326" s="26" t="s">
        <v>426</v>
      </c>
      <c r="B326" s="24" t="s">
        <v>503</v>
      </c>
      <c r="C326" s="24">
        <v>120</v>
      </c>
    </row>
    <row r="327" spans="1:3" x14ac:dyDescent="0.2">
      <c r="A327" s="26" t="s">
        <v>426</v>
      </c>
      <c r="B327" s="24" t="s">
        <v>503</v>
      </c>
      <c r="C327" s="24">
        <v>120</v>
      </c>
    </row>
    <row r="328" spans="1:3" x14ac:dyDescent="0.2">
      <c r="A328" s="26" t="s">
        <v>426</v>
      </c>
      <c r="B328" s="24" t="s">
        <v>504</v>
      </c>
      <c r="C328" s="24">
        <v>120</v>
      </c>
    </row>
    <row r="329" spans="1:3" x14ac:dyDescent="0.2">
      <c r="A329" s="26" t="s">
        <v>426</v>
      </c>
      <c r="B329" s="24" t="s">
        <v>504</v>
      </c>
      <c r="C329" s="24">
        <v>120</v>
      </c>
    </row>
    <row r="330" spans="1:3" x14ac:dyDescent="0.2">
      <c r="A330" s="26" t="s">
        <v>426</v>
      </c>
      <c r="B330" s="24" t="s">
        <v>504</v>
      </c>
      <c r="C330" s="24">
        <v>120</v>
      </c>
    </row>
    <row r="331" spans="1:3" x14ac:dyDescent="0.2">
      <c r="A331" s="26" t="s">
        <v>426</v>
      </c>
      <c r="B331" s="24" t="s">
        <v>504</v>
      </c>
      <c r="C331" s="24">
        <v>120</v>
      </c>
    </row>
    <row r="332" spans="1:3" x14ac:dyDescent="0.2">
      <c r="A332" s="26" t="s">
        <v>426</v>
      </c>
      <c r="B332" s="24" t="s">
        <v>504</v>
      </c>
      <c r="C332" s="24">
        <v>120</v>
      </c>
    </row>
    <row r="333" spans="1:3" x14ac:dyDescent="0.2">
      <c r="A333" s="26" t="s">
        <v>426</v>
      </c>
      <c r="B333" s="24" t="s">
        <v>504</v>
      </c>
      <c r="C333" s="24">
        <v>120</v>
      </c>
    </row>
    <row r="334" spans="1:3" x14ac:dyDescent="0.2">
      <c r="A334" s="26" t="s">
        <v>426</v>
      </c>
      <c r="B334" s="24" t="s">
        <v>505</v>
      </c>
      <c r="C334" s="24">
        <v>128</v>
      </c>
    </row>
    <row r="335" spans="1:3" x14ac:dyDescent="0.2">
      <c r="A335" s="26" t="s">
        <v>426</v>
      </c>
      <c r="B335" s="24" t="s">
        <v>505</v>
      </c>
      <c r="C335" s="24">
        <v>128</v>
      </c>
    </row>
    <row r="336" spans="1:3" x14ac:dyDescent="0.2">
      <c r="A336" s="26" t="s">
        <v>426</v>
      </c>
      <c r="B336" s="24" t="s">
        <v>505</v>
      </c>
      <c r="C336" s="24">
        <v>128</v>
      </c>
    </row>
    <row r="337" spans="1:3" x14ac:dyDescent="0.2">
      <c r="A337" s="26" t="s">
        <v>426</v>
      </c>
      <c r="B337" s="24" t="s">
        <v>505</v>
      </c>
      <c r="C337" s="24">
        <v>128</v>
      </c>
    </row>
    <row r="338" spans="1:3" x14ac:dyDescent="0.2">
      <c r="A338" s="26" t="s">
        <v>426</v>
      </c>
      <c r="B338" s="24" t="s">
        <v>505</v>
      </c>
      <c r="C338" s="24">
        <v>128</v>
      </c>
    </row>
    <row r="339" spans="1:3" x14ac:dyDescent="0.2">
      <c r="A339" s="26" t="s">
        <v>426</v>
      </c>
      <c r="B339" s="24" t="s">
        <v>505</v>
      </c>
      <c r="C339" s="24">
        <v>128</v>
      </c>
    </row>
    <row r="340" spans="1:3" x14ac:dyDescent="0.2">
      <c r="A340" s="26" t="s">
        <v>426</v>
      </c>
      <c r="B340" s="24" t="s">
        <v>505</v>
      </c>
      <c r="C340" s="24">
        <v>128</v>
      </c>
    </row>
    <row r="341" spans="1:3" x14ac:dyDescent="0.2">
      <c r="A341" s="26" t="s">
        <v>426</v>
      </c>
      <c r="B341" s="24" t="s">
        <v>505</v>
      </c>
      <c r="C341" s="24">
        <v>128</v>
      </c>
    </row>
    <row r="342" spans="1:3" x14ac:dyDescent="0.2">
      <c r="A342" s="26" t="s">
        <v>426</v>
      </c>
      <c r="B342" s="24" t="s">
        <v>505</v>
      </c>
      <c r="C342" s="24">
        <v>128</v>
      </c>
    </row>
    <row r="343" spans="1:3" x14ac:dyDescent="0.2">
      <c r="A343" s="26" t="s">
        <v>426</v>
      </c>
      <c r="B343" s="24" t="s">
        <v>505</v>
      </c>
      <c r="C343" s="24">
        <v>128</v>
      </c>
    </row>
    <row r="344" spans="1:3" x14ac:dyDescent="0.2">
      <c r="A344" s="26" t="s">
        <v>426</v>
      </c>
      <c r="B344" s="24" t="s">
        <v>505</v>
      </c>
      <c r="C344" s="24">
        <v>128</v>
      </c>
    </row>
    <row r="345" spans="1:3" x14ac:dyDescent="0.2">
      <c r="A345" s="26" t="s">
        <v>426</v>
      </c>
      <c r="B345" s="24" t="s">
        <v>505</v>
      </c>
      <c r="C345" s="24">
        <v>128</v>
      </c>
    </row>
    <row r="346" spans="1:3" x14ac:dyDescent="0.2">
      <c r="A346" s="26" t="s">
        <v>426</v>
      </c>
      <c r="B346" s="24" t="s">
        <v>506</v>
      </c>
      <c r="C346" s="24">
        <v>124</v>
      </c>
    </row>
    <row r="347" spans="1:3" x14ac:dyDescent="0.2">
      <c r="A347" s="26" t="s">
        <v>426</v>
      </c>
      <c r="B347" s="24" t="s">
        <v>506</v>
      </c>
      <c r="C347" s="24">
        <v>124</v>
      </c>
    </row>
    <row r="348" spans="1:3" x14ac:dyDescent="0.2">
      <c r="A348" s="26" t="s">
        <v>426</v>
      </c>
      <c r="B348" s="24" t="s">
        <v>506</v>
      </c>
      <c r="C348" s="24">
        <v>124</v>
      </c>
    </row>
    <row r="349" spans="1:3" x14ac:dyDescent="0.2">
      <c r="A349" s="26" t="s">
        <v>426</v>
      </c>
      <c r="B349" s="24" t="s">
        <v>506</v>
      </c>
      <c r="C349" s="24">
        <v>124</v>
      </c>
    </row>
    <row r="350" spans="1:3" x14ac:dyDescent="0.2">
      <c r="A350" s="26" t="s">
        <v>426</v>
      </c>
      <c r="B350" s="24" t="s">
        <v>506</v>
      </c>
      <c r="C350" s="24">
        <v>124</v>
      </c>
    </row>
    <row r="351" spans="1:3" x14ac:dyDescent="0.2">
      <c r="A351" s="26" t="s">
        <v>426</v>
      </c>
      <c r="B351" s="24" t="s">
        <v>506</v>
      </c>
      <c r="C351" s="24">
        <v>124</v>
      </c>
    </row>
    <row r="352" spans="1:3" x14ac:dyDescent="0.2">
      <c r="A352" s="26" t="s">
        <v>426</v>
      </c>
      <c r="B352" s="24" t="s">
        <v>507</v>
      </c>
      <c r="C352" s="24">
        <v>144</v>
      </c>
    </row>
    <row r="353" spans="1:3" x14ac:dyDescent="0.2">
      <c r="A353" s="26" t="s">
        <v>426</v>
      </c>
      <c r="B353" s="24" t="s">
        <v>507</v>
      </c>
      <c r="C353" s="24">
        <v>144</v>
      </c>
    </row>
    <row r="354" spans="1:3" x14ac:dyDescent="0.2">
      <c r="A354" s="26" t="s">
        <v>426</v>
      </c>
      <c r="B354" s="24" t="s">
        <v>507</v>
      </c>
      <c r="C354" s="24">
        <v>144</v>
      </c>
    </row>
    <row r="355" spans="1:3" x14ac:dyDescent="0.2">
      <c r="A355" s="26" t="s">
        <v>426</v>
      </c>
      <c r="B355" s="24" t="s">
        <v>507</v>
      </c>
      <c r="C355" s="24">
        <v>144</v>
      </c>
    </row>
    <row r="356" spans="1:3" x14ac:dyDescent="0.2">
      <c r="A356" s="26" t="s">
        <v>426</v>
      </c>
      <c r="B356" s="24" t="s">
        <v>507</v>
      </c>
      <c r="C356" s="24">
        <v>144</v>
      </c>
    </row>
    <row r="357" spans="1:3" x14ac:dyDescent="0.2">
      <c r="A357" s="26" t="s">
        <v>426</v>
      </c>
      <c r="B357" s="24" t="s">
        <v>507</v>
      </c>
      <c r="C357" s="24">
        <v>144</v>
      </c>
    </row>
    <row r="358" spans="1:3" x14ac:dyDescent="0.2">
      <c r="A358" s="26" t="s">
        <v>426</v>
      </c>
      <c r="B358" s="24" t="s">
        <v>508</v>
      </c>
      <c r="C358" s="24">
        <v>160</v>
      </c>
    </row>
    <row r="359" spans="1:3" x14ac:dyDescent="0.2">
      <c r="A359" s="26" t="s">
        <v>426</v>
      </c>
      <c r="B359" s="24" t="s">
        <v>508</v>
      </c>
      <c r="C359" s="24">
        <v>160</v>
      </c>
    </row>
    <row r="360" spans="1:3" x14ac:dyDescent="0.2">
      <c r="A360" s="26" t="s">
        <v>426</v>
      </c>
      <c r="B360" s="24" t="s">
        <v>508</v>
      </c>
      <c r="C360" s="24">
        <v>160</v>
      </c>
    </row>
    <row r="361" spans="1:3" x14ac:dyDescent="0.2">
      <c r="A361" s="26" t="s">
        <v>426</v>
      </c>
      <c r="B361" s="24" t="s">
        <v>508</v>
      </c>
      <c r="C361" s="24">
        <v>160</v>
      </c>
    </row>
    <row r="362" spans="1:3" x14ac:dyDescent="0.2">
      <c r="A362" s="26" t="s">
        <v>426</v>
      </c>
      <c r="B362" s="24" t="s">
        <v>508</v>
      </c>
      <c r="C362" s="24">
        <v>160</v>
      </c>
    </row>
    <row r="363" spans="1:3" x14ac:dyDescent="0.2">
      <c r="A363" s="26" t="s">
        <v>426</v>
      </c>
      <c r="B363" s="24" t="s">
        <v>508</v>
      </c>
      <c r="C363" s="24">
        <v>160</v>
      </c>
    </row>
    <row r="364" spans="1:3" x14ac:dyDescent="0.2">
      <c r="A364" s="26" t="s">
        <v>426</v>
      </c>
      <c r="B364" s="24" t="s">
        <v>509</v>
      </c>
      <c r="C364" s="24">
        <v>96</v>
      </c>
    </row>
    <row r="365" spans="1:3" x14ac:dyDescent="0.2">
      <c r="A365" s="26" t="s">
        <v>426</v>
      </c>
      <c r="B365" s="24" t="s">
        <v>509</v>
      </c>
      <c r="C365" s="24">
        <v>96</v>
      </c>
    </row>
    <row r="366" spans="1:3" x14ac:dyDescent="0.2">
      <c r="A366" s="26" t="s">
        <v>426</v>
      </c>
      <c r="B366" s="24" t="s">
        <v>509</v>
      </c>
      <c r="C366" s="24">
        <v>96</v>
      </c>
    </row>
    <row r="367" spans="1:3" x14ac:dyDescent="0.2">
      <c r="A367" s="26" t="s">
        <v>426</v>
      </c>
      <c r="B367" s="24" t="s">
        <v>509</v>
      </c>
      <c r="C367" s="24">
        <v>96</v>
      </c>
    </row>
    <row r="368" spans="1:3" x14ac:dyDescent="0.2">
      <c r="A368" s="26" t="s">
        <v>426</v>
      </c>
      <c r="B368" s="24" t="s">
        <v>509</v>
      </c>
      <c r="C368" s="24">
        <v>96</v>
      </c>
    </row>
    <row r="369" spans="1:3" x14ac:dyDescent="0.2">
      <c r="A369" s="26" t="s">
        <v>426</v>
      </c>
      <c r="B369" s="24" t="s">
        <v>509</v>
      </c>
      <c r="C369" s="24">
        <v>96</v>
      </c>
    </row>
    <row r="370" spans="1:3" x14ac:dyDescent="0.2">
      <c r="A370" s="26" t="s">
        <v>426</v>
      </c>
      <c r="B370" s="24" t="s">
        <v>510</v>
      </c>
      <c r="C370" s="24">
        <v>84</v>
      </c>
    </row>
    <row r="371" spans="1:3" x14ac:dyDescent="0.2">
      <c r="A371" s="26" t="s">
        <v>426</v>
      </c>
      <c r="B371" s="24" t="s">
        <v>510</v>
      </c>
      <c r="C371" s="24">
        <v>84</v>
      </c>
    </row>
    <row r="372" spans="1:3" x14ac:dyDescent="0.2">
      <c r="A372" s="26" t="s">
        <v>426</v>
      </c>
      <c r="B372" s="24" t="s">
        <v>510</v>
      </c>
      <c r="C372" s="24">
        <v>84</v>
      </c>
    </row>
    <row r="373" spans="1:3" x14ac:dyDescent="0.2">
      <c r="A373" s="26" t="s">
        <v>426</v>
      </c>
      <c r="B373" s="24" t="s">
        <v>510</v>
      </c>
      <c r="C373" s="24">
        <v>84</v>
      </c>
    </row>
    <row r="374" spans="1:3" x14ac:dyDescent="0.2">
      <c r="A374" s="26" t="s">
        <v>426</v>
      </c>
      <c r="B374" s="24" t="s">
        <v>510</v>
      </c>
      <c r="C374" s="24">
        <v>84</v>
      </c>
    </row>
    <row r="375" spans="1:3" x14ac:dyDescent="0.2">
      <c r="A375" s="26" t="s">
        <v>426</v>
      </c>
      <c r="B375" s="24" t="s">
        <v>510</v>
      </c>
      <c r="C375" s="24">
        <v>84</v>
      </c>
    </row>
    <row r="376" spans="1:3" x14ac:dyDescent="0.2">
      <c r="A376" s="26" t="s">
        <v>426</v>
      </c>
      <c r="B376" s="24" t="s">
        <v>511</v>
      </c>
      <c r="C376" s="24">
        <v>11257</v>
      </c>
    </row>
    <row r="377" spans="1:3" x14ac:dyDescent="0.2">
      <c r="A377" s="26" t="s">
        <v>426</v>
      </c>
      <c r="B377" s="24" t="s">
        <v>512</v>
      </c>
      <c r="C377" s="24">
        <v>2212.5</v>
      </c>
    </row>
    <row r="378" spans="1:3" x14ac:dyDescent="0.2">
      <c r="A378" s="26" t="s">
        <v>426</v>
      </c>
      <c r="B378" s="24" t="s">
        <v>512</v>
      </c>
      <c r="C378" s="24">
        <v>2212.5</v>
      </c>
    </row>
    <row r="379" spans="1:3" ht="25.5" x14ac:dyDescent="0.2">
      <c r="A379" s="26" t="s">
        <v>426</v>
      </c>
      <c r="B379" s="24" t="s">
        <v>513</v>
      </c>
      <c r="C379" s="24">
        <v>575728.89</v>
      </c>
    </row>
    <row r="380" spans="1:3" x14ac:dyDescent="0.2">
      <c r="A380" s="26" t="s">
        <v>426</v>
      </c>
      <c r="B380" s="24" t="s">
        <v>514</v>
      </c>
      <c r="C380" s="24">
        <f>118994.25*4</f>
        <v>475977</v>
      </c>
    </row>
    <row r="381" spans="1:3" x14ac:dyDescent="0.2">
      <c r="A381" s="26" t="s">
        <v>426</v>
      </c>
      <c r="B381" s="24" t="s">
        <v>515</v>
      </c>
      <c r="C381" s="24">
        <f>210264.89*1.16</f>
        <v>243907.27239999999</v>
      </c>
    </row>
    <row r="382" spans="1:3" x14ac:dyDescent="0.2">
      <c r="A382" s="26" t="s">
        <v>426</v>
      </c>
      <c r="B382" s="24" t="s">
        <v>516</v>
      </c>
      <c r="C382" s="24">
        <f>210264.89*1.16</f>
        <v>243907.27239999999</v>
      </c>
    </row>
    <row r="383" spans="1:3" x14ac:dyDescent="0.2">
      <c r="A383" s="26" t="s">
        <v>426</v>
      </c>
      <c r="B383" s="24" t="s">
        <v>517</v>
      </c>
      <c r="C383" s="24">
        <v>293907.33</v>
      </c>
    </row>
    <row r="384" spans="1:3" x14ac:dyDescent="0.2">
      <c r="A384" s="26" t="s">
        <v>426</v>
      </c>
      <c r="B384" s="24" t="s">
        <v>517</v>
      </c>
      <c r="C384" s="24">
        <v>293907.32</v>
      </c>
    </row>
    <row r="385" spans="1:3" ht="38.25" x14ac:dyDescent="0.2">
      <c r="A385" s="26" t="s">
        <v>426</v>
      </c>
      <c r="B385" s="24" t="s">
        <v>518</v>
      </c>
      <c r="C385" s="24">
        <v>98789</v>
      </c>
    </row>
    <row r="386" spans="1:3" ht="38.25" x14ac:dyDescent="0.2">
      <c r="A386" s="26" t="s">
        <v>426</v>
      </c>
      <c r="B386" s="24" t="s">
        <v>519</v>
      </c>
      <c r="C386" s="24">
        <v>96434.25</v>
      </c>
    </row>
    <row r="387" spans="1:3" ht="38.25" x14ac:dyDescent="0.2">
      <c r="A387" s="26" t="s">
        <v>426</v>
      </c>
      <c r="B387" s="24" t="s">
        <v>520</v>
      </c>
      <c r="C387" s="24">
        <v>96434.25</v>
      </c>
    </row>
    <row r="388" spans="1:3" ht="51" x14ac:dyDescent="0.2">
      <c r="A388" s="26" t="s">
        <v>426</v>
      </c>
      <c r="B388" s="24" t="s">
        <v>521</v>
      </c>
      <c r="C388" s="24">
        <v>96434.25</v>
      </c>
    </row>
    <row r="389" spans="1:3" ht="38.25" x14ac:dyDescent="0.2">
      <c r="A389" s="26" t="s">
        <v>426</v>
      </c>
      <c r="B389" s="24" t="s">
        <v>519</v>
      </c>
      <c r="C389" s="24">
        <v>96434.25</v>
      </c>
    </row>
    <row r="390" spans="1:3" x14ac:dyDescent="0.2">
      <c r="A390" s="26" t="s">
        <v>426</v>
      </c>
      <c r="B390" s="24" t="s">
        <v>522</v>
      </c>
      <c r="C390" s="24">
        <v>3861</v>
      </c>
    </row>
    <row r="391" spans="1:3" x14ac:dyDescent="0.2">
      <c r="A391" s="26" t="s">
        <v>426</v>
      </c>
      <c r="B391" s="24" t="s">
        <v>522</v>
      </c>
      <c r="C391" s="24">
        <v>3861</v>
      </c>
    </row>
    <row r="392" spans="1:3" x14ac:dyDescent="0.2">
      <c r="A392" s="26" t="s">
        <v>426</v>
      </c>
      <c r="B392" s="24" t="s">
        <v>522</v>
      </c>
      <c r="C392" s="24">
        <v>3861</v>
      </c>
    </row>
    <row r="393" spans="1:3" x14ac:dyDescent="0.2">
      <c r="A393" s="26" t="s">
        <v>426</v>
      </c>
      <c r="B393" s="24" t="s">
        <v>522</v>
      </c>
      <c r="C393" s="24">
        <v>3861</v>
      </c>
    </row>
    <row r="394" spans="1:3" x14ac:dyDescent="0.2">
      <c r="A394" s="26" t="s">
        <v>426</v>
      </c>
      <c r="B394" s="24" t="s">
        <v>522</v>
      </c>
      <c r="C394" s="24">
        <v>3861</v>
      </c>
    </row>
    <row r="395" spans="1:3" ht="25.5" x14ac:dyDescent="0.2">
      <c r="A395" s="26" t="s">
        <v>426</v>
      </c>
      <c r="B395" s="24" t="s">
        <v>523</v>
      </c>
      <c r="C395" s="24">
        <v>2939</v>
      </c>
    </row>
    <row r="396" spans="1:3" ht="25.5" x14ac:dyDescent="0.2">
      <c r="A396" s="26" t="s">
        <v>426</v>
      </c>
      <c r="B396" s="24" t="s">
        <v>524</v>
      </c>
      <c r="C396" s="24">
        <v>25470</v>
      </c>
    </row>
    <row r="397" spans="1:3" ht="25.5" x14ac:dyDescent="0.2">
      <c r="A397" s="26" t="s">
        <v>426</v>
      </c>
      <c r="B397" s="24" t="s">
        <v>524</v>
      </c>
      <c r="C397" s="24">
        <v>25470</v>
      </c>
    </row>
    <row r="398" spans="1:3" ht="25.5" x14ac:dyDescent="0.2">
      <c r="A398" s="26" t="s">
        <v>426</v>
      </c>
      <c r="B398" s="24" t="s">
        <v>524</v>
      </c>
      <c r="C398" s="24">
        <v>25470</v>
      </c>
    </row>
    <row r="399" spans="1:3" x14ac:dyDescent="0.2">
      <c r="A399" s="26" t="s">
        <v>426</v>
      </c>
      <c r="B399" s="24" t="s">
        <v>525</v>
      </c>
      <c r="C399" s="24">
        <v>2939</v>
      </c>
    </row>
    <row r="400" spans="1:3" x14ac:dyDescent="0.2">
      <c r="A400" s="26" t="s">
        <v>426</v>
      </c>
      <c r="B400" s="24" t="s">
        <v>525</v>
      </c>
      <c r="C400" s="24">
        <v>2939</v>
      </c>
    </row>
    <row r="401" spans="1:3" x14ac:dyDescent="0.2">
      <c r="A401" s="26" t="s">
        <v>426</v>
      </c>
      <c r="B401" s="24" t="s">
        <v>525</v>
      </c>
      <c r="C401" s="24">
        <v>2939</v>
      </c>
    </row>
    <row r="402" spans="1:3" x14ac:dyDescent="0.2">
      <c r="A402" s="26" t="s">
        <v>426</v>
      </c>
      <c r="B402" s="24" t="s">
        <v>525</v>
      </c>
      <c r="C402" s="24">
        <v>2939</v>
      </c>
    </row>
    <row r="403" spans="1:3" x14ac:dyDescent="0.2">
      <c r="A403" s="26" t="s">
        <v>426</v>
      </c>
      <c r="B403" s="24" t="s">
        <v>525</v>
      </c>
      <c r="C403" s="24">
        <v>2939</v>
      </c>
    </row>
    <row r="404" spans="1:3" ht="38.25" x14ac:dyDescent="0.2">
      <c r="A404" s="26" t="s">
        <v>426</v>
      </c>
      <c r="B404" s="24" t="s">
        <v>519</v>
      </c>
      <c r="C404" s="24">
        <v>64948</v>
      </c>
    </row>
    <row r="405" spans="1:3" ht="38.25" x14ac:dyDescent="0.2">
      <c r="A405" s="26" t="s">
        <v>426</v>
      </c>
      <c r="B405" s="24" t="s">
        <v>519</v>
      </c>
      <c r="C405" s="24">
        <v>64948</v>
      </c>
    </row>
    <row r="406" spans="1:3" x14ac:dyDescent="0.2">
      <c r="A406" s="26" t="s">
        <v>426</v>
      </c>
      <c r="B406" s="24" t="s">
        <v>522</v>
      </c>
      <c r="C406" s="24">
        <v>1298</v>
      </c>
    </row>
    <row r="407" spans="1:3" x14ac:dyDescent="0.2">
      <c r="A407" s="26" t="s">
        <v>426</v>
      </c>
      <c r="B407" s="24" t="s">
        <v>522</v>
      </c>
      <c r="C407" s="24">
        <v>1298</v>
      </c>
    </row>
    <row r="408" spans="1:3" x14ac:dyDescent="0.2">
      <c r="A408" s="26" t="s">
        <v>426</v>
      </c>
      <c r="B408" s="24" t="s">
        <v>522</v>
      </c>
      <c r="C408" s="24">
        <v>1298</v>
      </c>
    </row>
    <row r="409" spans="1:3" x14ac:dyDescent="0.2">
      <c r="A409" s="26" t="s">
        <v>426</v>
      </c>
      <c r="B409" s="24" t="s">
        <v>522</v>
      </c>
      <c r="C409" s="24">
        <v>1298</v>
      </c>
    </row>
    <row r="410" spans="1:3" x14ac:dyDescent="0.2">
      <c r="A410" s="26" t="s">
        <v>426</v>
      </c>
      <c r="B410" s="24" t="s">
        <v>522</v>
      </c>
      <c r="C410" s="24">
        <v>1298</v>
      </c>
    </row>
    <row r="411" spans="1:3" x14ac:dyDescent="0.2">
      <c r="A411" s="26" t="s">
        <v>426</v>
      </c>
      <c r="B411" s="24" t="s">
        <v>522</v>
      </c>
      <c r="C411" s="24">
        <v>1298</v>
      </c>
    </row>
    <row r="412" spans="1:3" x14ac:dyDescent="0.2">
      <c r="A412" s="26" t="s">
        <v>426</v>
      </c>
      <c r="B412" s="24" t="s">
        <v>525</v>
      </c>
      <c r="C412" s="24">
        <v>1090</v>
      </c>
    </row>
    <row r="413" spans="1:3" x14ac:dyDescent="0.2">
      <c r="A413" s="26" t="s">
        <v>426</v>
      </c>
      <c r="B413" s="24" t="s">
        <v>525</v>
      </c>
      <c r="C413" s="24">
        <v>1090</v>
      </c>
    </row>
    <row r="414" spans="1:3" x14ac:dyDescent="0.2">
      <c r="A414" s="26" t="s">
        <v>426</v>
      </c>
      <c r="B414" s="24" t="s">
        <v>525</v>
      </c>
      <c r="C414" s="24">
        <v>1090</v>
      </c>
    </row>
    <row r="415" spans="1:3" x14ac:dyDescent="0.2">
      <c r="A415" s="26" t="s">
        <v>426</v>
      </c>
      <c r="B415" s="24" t="s">
        <v>525</v>
      </c>
      <c r="C415" s="24">
        <v>1090</v>
      </c>
    </row>
    <row r="416" spans="1:3" x14ac:dyDescent="0.2">
      <c r="A416" s="26" t="s">
        <v>426</v>
      </c>
      <c r="B416" s="24" t="s">
        <v>525</v>
      </c>
      <c r="C416" s="24">
        <v>1090</v>
      </c>
    </row>
    <row r="417" spans="1:3" x14ac:dyDescent="0.2">
      <c r="A417" s="26" t="s">
        <v>426</v>
      </c>
      <c r="B417" s="24" t="s">
        <v>525</v>
      </c>
      <c r="C417" s="24">
        <v>1090</v>
      </c>
    </row>
    <row r="418" spans="1:3" x14ac:dyDescent="0.2">
      <c r="A418" s="26" t="s">
        <v>426</v>
      </c>
      <c r="B418" s="24" t="s">
        <v>525</v>
      </c>
      <c r="C418" s="24">
        <v>1090</v>
      </c>
    </row>
    <row r="419" spans="1:3" ht="25.5" x14ac:dyDescent="0.2">
      <c r="A419" s="26" t="s">
        <v>426</v>
      </c>
      <c r="B419" s="24" t="s">
        <v>526</v>
      </c>
      <c r="C419" s="24">
        <v>6021.17</v>
      </c>
    </row>
    <row r="420" spans="1:3" ht="25.5" x14ac:dyDescent="0.2">
      <c r="A420" s="26" t="s">
        <v>426</v>
      </c>
      <c r="B420" s="24" t="s">
        <v>526</v>
      </c>
      <c r="C420" s="24">
        <v>6021.17</v>
      </c>
    </row>
    <row r="421" spans="1:3" ht="25.5" x14ac:dyDescent="0.2">
      <c r="A421" s="26" t="s">
        <v>426</v>
      </c>
      <c r="B421" s="24" t="s">
        <v>527</v>
      </c>
      <c r="C421" s="24">
        <v>3289.01</v>
      </c>
    </row>
    <row r="422" spans="1:3" ht="25.5" x14ac:dyDescent="0.2">
      <c r="A422" s="26" t="s">
        <v>426</v>
      </c>
      <c r="B422" s="24" t="s">
        <v>528</v>
      </c>
      <c r="C422" s="24">
        <v>3090.66</v>
      </c>
    </row>
    <row r="423" spans="1:3" ht="25.5" x14ac:dyDescent="0.2">
      <c r="A423" s="26" t="s">
        <v>426</v>
      </c>
      <c r="B423" s="24" t="s">
        <v>529</v>
      </c>
      <c r="C423" s="24">
        <v>35000</v>
      </c>
    </row>
    <row r="424" spans="1:3" ht="25.5" x14ac:dyDescent="0.2">
      <c r="A424" s="26" t="s">
        <v>426</v>
      </c>
      <c r="B424" s="24" t="s">
        <v>530</v>
      </c>
      <c r="C424" s="24">
        <v>6570.76</v>
      </c>
    </row>
    <row r="425" spans="1:3" x14ac:dyDescent="0.2">
      <c r="A425" s="26" t="s">
        <v>426</v>
      </c>
      <c r="B425" s="24" t="s">
        <v>531</v>
      </c>
      <c r="C425" s="24">
        <v>1265.8900000000001</v>
      </c>
    </row>
    <row r="426" spans="1:3" x14ac:dyDescent="0.2">
      <c r="A426" s="26" t="s">
        <v>426</v>
      </c>
      <c r="B426" s="24" t="s">
        <v>531</v>
      </c>
      <c r="C426" s="24">
        <v>1265.8900000000001</v>
      </c>
    </row>
    <row r="427" spans="1:3" x14ac:dyDescent="0.2">
      <c r="A427" s="26" t="s">
        <v>426</v>
      </c>
      <c r="B427" s="24" t="s">
        <v>531</v>
      </c>
      <c r="C427" s="24">
        <v>1265.8800000000001</v>
      </c>
    </row>
    <row r="428" spans="1:3" x14ac:dyDescent="0.2">
      <c r="A428" s="26" t="s">
        <v>426</v>
      </c>
      <c r="B428" s="24" t="s">
        <v>531</v>
      </c>
      <c r="C428" s="24">
        <v>1265.8800000000001</v>
      </c>
    </row>
    <row r="429" spans="1:3" x14ac:dyDescent="0.2">
      <c r="A429" s="26" t="s">
        <v>426</v>
      </c>
      <c r="B429" s="24" t="s">
        <v>531</v>
      </c>
      <c r="C429" s="24">
        <v>1265.8800000000001</v>
      </c>
    </row>
    <row r="430" spans="1:3" ht="25.5" x14ac:dyDescent="0.2">
      <c r="A430" s="26" t="s">
        <v>426</v>
      </c>
      <c r="B430" s="24" t="s">
        <v>532</v>
      </c>
      <c r="C430" s="24">
        <v>32909</v>
      </c>
    </row>
    <row r="431" spans="1:3" x14ac:dyDescent="0.2">
      <c r="A431" s="26"/>
      <c r="B431" s="29" t="s">
        <v>325</v>
      </c>
      <c r="C431" s="24">
        <f>SUM(C7:C430)</f>
        <v>3059167.704799999</v>
      </c>
    </row>
    <row r="432" spans="1:3" ht="13.5" thickBot="1" x14ac:dyDescent="0.25">
      <c r="A432" s="16"/>
      <c r="B432" s="17"/>
      <c r="C432" s="17"/>
    </row>
    <row r="433" spans="1:3" x14ac:dyDescent="0.2">
      <c r="A433" s="18"/>
      <c r="B433" s="18"/>
      <c r="C433" s="18"/>
    </row>
    <row r="436" spans="1:3" x14ac:dyDescent="0.2">
      <c r="B436" s="19"/>
      <c r="C436" s="19"/>
    </row>
    <row r="437" spans="1:3" x14ac:dyDescent="0.2">
      <c r="B437" s="19"/>
      <c r="C437" s="19"/>
    </row>
    <row r="438" spans="1:3" x14ac:dyDescent="0.2">
      <c r="B438" s="19"/>
      <c r="C438" s="19"/>
    </row>
    <row r="440" spans="1:3" x14ac:dyDescent="0.2">
      <c r="B440" s="20"/>
    </row>
    <row r="441" spans="1:3" ht="12.75" customHeight="1" x14ac:dyDescent="0.2">
      <c r="B441" s="21"/>
      <c r="C441" s="21"/>
    </row>
    <row r="442" spans="1:3" ht="12.75" customHeight="1" x14ac:dyDescent="0.2">
      <c r="B442" s="21"/>
      <c r="C442" s="21"/>
    </row>
    <row r="453" s="22" customFormat="1" ht="11.25" x14ac:dyDescent="0.25"/>
  </sheetData>
  <pageMargins left="0.7" right="0.7" top="0.75" bottom="0.75" header="0.3" footer="0.3"/>
  <pageSetup scale="5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9"/>
  <sheetViews>
    <sheetView workbookViewId="0">
      <selection activeCell="C10" sqref="C10"/>
    </sheetView>
  </sheetViews>
  <sheetFormatPr baseColWidth="10" defaultRowHeight="12.75" x14ac:dyDescent="0.2"/>
  <cols>
    <col min="1" max="1" width="36.5703125" style="4" customWidth="1"/>
    <col min="2" max="2" width="78.85546875" style="4" customWidth="1"/>
    <col min="3" max="3" width="38.28515625" style="4" customWidth="1"/>
    <col min="4" max="4" width="8.7109375" style="4" customWidth="1"/>
    <col min="5" max="256" width="11.42578125" style="4"/>
    <col min="257" max="257" width="31.140625" style="4" customWidth="1"/>
    <col min="258" max="258" width="47.28515625" style="4" customWidth="1"/>
    <col min="259" max="259" width="34.85546875" style="4" customWidth="1"/>
    <col min="260" max="512" width="11.42578125" style="4"/>
    <col min="513" max="513" width="31.140625" style="4" customWidth="1"/>
    <col min="514" max="514" width="47.28515625" style="4" customWidth="1"/>
    <col min="515" max="515" width="34.85546875" style="4" customWidth="1"/>
    <col min="516" max="768" width="11.42578125" style="4"/>
    <col min="769" max="769" width="31.140625" style="4" customWidth="1"/>
    <col min="770" max="770" width="47.28515625" style="4" customWidth="1"/>
    <col min="771" max="771" width="34.85546875" style="4" customWidth="1"/>
    <col min="772" max="1024" width="11.42578125" style="4"/>
    <col min="1025" max="1025" width="31.140625" style="4" customWidth="1"/>
    <col min="1026" max="1026" width="47.28515625" style="4" customWidth="1"/>
    <col min="1027" max="1027" width="34.85546875" style="4" customWidth="1"/>
    <col min="1028" max="1280" width="11.42578125" style="4"/>
    <col min="1281" max="1281" width="31.140625" style="4" customWidth="1"/>
    <col min="1282" max="1282" width="47.28515625" style="4" customWidth="1"/>
    <col min="1283" max="1283" width="34.85546875" style="4" customWidth="1"/>
    <col min="1284" max="1536" width="11.42578125" style="4"/>
    <col min="1537" max="1537" width="31.140625" style="4" customWidth="1"/>
    <col min="1538" max="1538" width="47.28515625" style="4" customWidth="1"/>
    <col min="1539" max="1539" width="34.85546875" style="4" customWidth="1"/>
    <col min="1540" max="1792" width="11.42578125" style="4"/>
    <col min="1793" max="1793" width="31.140625" style="4" customWidth="1"/>
    <col min="1794" max="1794" width="47.28515625" style="4" customWidth="1"/>
    <col min="1795" max="1795" width="34.85546875" style="4" customWidth="1"/>
    <col min="1796" max="2048" width="11.42578125" style="4"/>
    <col min="2049" max="2049" width="31.140625" style="4" customWidth="1"/>
    <col min="2050" max="2050" width="47.28515625" style="4" customWidth="1"/>
    <col min="2051" max="2051" width="34.85546875" style="4" customWidth="1"/>
    <col min="2052" max="2304" width="11.42578125" style="4"/>
    <col min="2305" max="2305" width="31.140625" style="4" customWidth="1"/>
    <col min="2306" max="2306" width="47.28515625" style="4" customWidth="1"/>
    <col min="2307" max="2307" width="34.85546875" style="4" customWidth="1"/>
    <col min="2308" max="2560" width="11.42578125" style="4"/>
    <col min="2561" max="2561" width="31.140625" style="4" customWidth="1"/>
    <col min="2562" max="2562" width="47.28515625" style="4" customWidth="1"/>
    <col min="2563" max="2563" width="34.85546875" style="4" customWidth="1"/>
    <col min="2564" max="2816" width="11.42578125" style="4"/>
    <col min="2817" max="2817" width="31.140625" style="4" customWidth="1"/>
    <col min="2818" max="2818" width="47.28515625" style="4" customWidth="1"/>
    <col min="2819" max="2819" width="34.85546875" style="4" customWidth="1"/>
    <col min="2820" max="3072" width="11.42578125" style="4"/>
    <col min="3073" max="3073" width="31.140625" style="4" customWidth="1"/>
    <col min="3074" max="3074" width="47.28515625" style="4" customWidth="1"/>
    <col min="3075" max="3075" width="34.85546875" style="4" customWidth="1"/>
    <col min="3076" max="3328" width="11.42578125" style="4"/>
    <col min="3329" max="3329" width="31.140625" style="4" customWidth="1"/>
    <col min="3330" max="3330" width="47.28515625" style="4" customWidth="1"/>
    <col min="3331" max="3331" width="34.85546875" style="4" customWidth="1"/>
    <col min="3332" max="3584" width="11.42578125" style="4"/>
    <col min="3585" max="3585" width="31.140625" style="4" customWidth="1"/>
    <col min="3586" max="3586" width="47.28515625" style="4" customWidth="1"/>
    <col min="3587" max="3587" width="34.85546875" style="4" customWidth="1"/>
    <col min="3588" max="3840" width="11.42578125" style="4"/>
    <col min="3841" max="3841" width="31.140625" style="4" customWidth="1"/>
    <col min="3842" max="3842" width="47.28515625" style="4" customWidth="1"/>
    <col min="3843" max="3843" width="34.85546875" style="4" customWidth="1"/>
    <col min="3844" max="4096" width="11.42578125" style="4"/>
    <col min="4097" max="4097" width="31.140625" style="4" customWidth="1"/>
    <col min="4098" max="4098" width="47.28515625" style="4" customWidth="1"/>
    <col min="4099" max="4099" width="34.85546875" style="4" customWidth="1"/>
    <col min="4100" max="4352" width="11.42578125" style="4"/>
    <col min="4353" max="4353" width="31.140625" style="4" customWidth="1"/>
    <col min="4354" max="4354" width="47.28515625" style="4" customWidth="1"/>
    <col min="4355" max="4355" width="34.85546875" style="4" customWidth="1"/>
    <col min="4356" max="4608" width="11.42578125" style="4"/>
    <col min="4609" max="4609" width="31.140625" style="4" customWidth="1"/>
    <col min="4610" max="4610" width="47.28515625" style="4" customWidth="1"/>
    <col min="4611" max="4611" width="34.85546875" style="4" customWidth="1"/>
    <col min="4612" max="4864" width="11.42578125" style="4"/>
    <col min="4865" max="4865" width="31.140625" style="4" customWidth="1"/>
    <col min="4866" max="4866" width="47.28515625" style="4" customWidth="1"/>
    <col min="4867" max="4867" width="34.85546875" style="4" customWidth="1"/>
    <col min="4868" max="5120" width="11.42578125" style="4"/>
    <col min="5121" max="5121" width="31.140625" style="4" customWidth="1"/>
    <col min="5122" max="5122" width="47.28515625" style="4" customWidth="1"/>
    <col min="5123" max="5123" width="34.85546875" style="4" customWidth="1"/>
    <col min="5124" max="5376" width="11.42578125" style="4"/>
    <col min="5377" max="5377" width="31.140625" style="4" customWidth="1"/>
    <col min="5378" max="5378" width="47.28515625" style="4" customWidth="1"/>
    <col min="5379" max="5379" width="34.85546875" style="4" customWidth="1"/>
    <col min="5380" max="5632" width="11.42578125" style="4"/>
    <col min="5633" max="5633" width="31.140625" style="4" customWidth="1"/>
    <col min="5634" max="5634" width="47.28515625" style="4" customWidth="1"/>
    <col min="5635" max="5635" width="34.85546875" style="4" customWidth="1"/>
    <col min="5636" max="5888" width="11.42578125" style="4"/>
    <col min="5889" max="5889" width="31.140625" style="4" customWidth="1"/>
    <col min="5890" max="5890" width="47.28515625" style="4" customWidth="1"/>
    <col min="5891" max="5891" width="34.85546875" style="4" customWidth="1"/>
    <col min="5892" max="6144" width="11.42578125" style="4"/>
    <col min="6145" max="6145" width="31.140625" style="4" customWidth="1"/>
    <col min="6146" max="6146" width="47.28515625" style="4" customWidth="1"/>
    <col min="6147" max="6147" width="34.85546875" style="4" customWidth="1"/>
    <col min="6148" max="6400" width="11.42578125" style="4"/>
    <col min="6401" max="6401" width="31.140625" style="4" customWidth="1"/>
    <col min="6402" max="6402" width="47.28515625" style="4" customWidth="1"/>
    <col min="6403" max="6403" width="34.85546875" style="4" customWidth="1"/>
    <col min="6404" max="6656" width="11.42578125" style="4"/>
    <col min="6657" max="6657" width="31.140625" style="4" customWidth="1"/>
    <col min="6658" max="6658" width="47.28515625" style="4" customWidth="1"/>
    <col min="6659" max="6659" width="34.85546875" style="4" customWidth="1"/>
    <col min="6660" max="6912" width="11.42578125" style="4"/>
    <col min="6913" max="6913" width="31.140625" style="4" customWidth="1"/>
    <col min="6914" max="6914" width="47.28515625" style="4" customWidth="1"/>
    <col min="6915" max="6915" width="34.85546875" style="4" customWidth="1"/>
    <col min="6916" max="7168" width="11.42578125" style="4"/>
    <col min="7169" max="7169" width="31.140625" style="4" customWidth="1"/>
    <col min="7170" max="7170" width="47.28515625" style="4" customWidth="1"/>
    <col min="7171" max="7171" width="34.85546875" style="4" customWidth="1"/>
    <col min="7172" max="7424" width="11.42578125" style="4"/>
    <col min="7425" max="7425" width="31.140625" style="4" customWidth="1"/>
    <col min="7426" max="7426" width="47.28515625" style="4" customWidth="1"/>
    <col min="7427" max="7427" width="34.85546875" style="4" customWidth="1"/>
    <col min="7428" max="7680" width="11.42578125" style="4"/>
    <col min="7681" max="7681" width="31.140625" style="4" customWidth="1"/>
    <col min="7682" max="7682" width="47.28515625" style="4" customWidth="1"/>
    <col min="7683" max="7683" width="34.85546875" style="4" customWidth="1"/>
    <col min="7684" max="7936" width="11.42578125" style="4"/>
    <col min="7937" max="7937" width="31.140625" style="4" customWidth="1"/>
    <col min="7938" max="7938" width="47.28515625" style="4" customWidth="1"/>
    <col min="7939" max="7939" width="34.85546875" style="4" customWidth="1"/>
    <col min="7940" max="8192" width="11.42578125" style="4"/>
    <col min="8193" max="8193" width="31.140625" style="4" customWidth="1"/>
    <col min="8194" max="8194" width="47.28515625" style="4" customWidth="1"/>
    <col min="8195" max="8195" width="34.85546875" style="4" customWidth="1"/>
    <col min="8196" max="8448" width="11.42578125" style="4"/>
    <col min="8449" max="8449" width="31.140625" style="4" customWidth="1"/>
    <col min="8450" max="8450" width="47.28515625" style="4" customWidth="1"/>
    <col min="8451" max="8451" width="34.85546875" style="4" customWidth="1"/>
    <col min="8452" max="8704" width="11.42578125" style="4"/>
    <col min="8705" max="8705" width="31.140625" style="4" customWidth="1"/>
    <col min="8706" max="8706" width="47.28515625" style="4" customWidth="1"/>
    <col min="8707" max="8707" width="34.85546875" style="4" customWidth="1"/>
    <col min="8708" max="8960" width="11.42578125" style="4"/>
    <col min="8961" max="8961" width="31.140625" style="4" customWidth="1"/>
    <col min="8962" max="8962" width="47.28515625" style="4" customWidth="1"/>
    <col min="8963" max="8963" width="34.85546875" style="4" customWidth="1"/>
    <col min="8964" max="9216" width="11.42578125" style="4"/>
    <col min="9217" max="9217" width="31.140625" style="4" customWidth="1"/>
    <col min="9218" max="9218" width="47.28515625" style="4" customWidth="1"/>
    <col min="9219" max="9219" width="34.85546875" style="4" customWidth="1"/>
    <col min="9220" max="9472" width="11.42578125" style="4"/>
    <col min="9473" max="9473" width="31.140625" style="4" customWidth="1"/>
    <col min="9474" max="9474" width="47.28515625" style="4" customWidth="1"/>
    <col min="9475" max="9475" width="34.85546875" style="4" customWidth="1"/>
    <col min="9476" max="9728" width="11.42578125" style="4"/>
    <col min="9729" max="9729" width="31.140625" style="4" customWidth="1"/>
    <col min="9730" max="9730" width="47.28515625" style="4" customWidth="1"/>
    <col min="9731" max="9731" width="34.85546875" style="4" customWidth="1"/>
    <col min="9732" max="9984" width="11.42578125" style="4"/>
    <col min="9985" max="9985" width="31.140625" style="4" customWidth="1"/>
    <col min="9986" max="9986" width="47.28515625" style="4" customWidth="1"/>
    <col min="9987" max="9987" width="34.85546875" style="4" customWidth="1"/>
    <col min="9988" max="10240" width="11.42578125" style="4"/>
    <col min="10241" max="10241" width="31.140625" style="4" customWidth="1"/>
    <col min="10242" max="10242" width="47.28515625" style="4" customWidth="1"/>
    <col min="10243" max="10243" width="34.85546875" style="4" customWidth="1"/>
    <col min="10244" max="10496" width="11.42578125" style="4"/>
    <col min="10497" max="10497" width="31.140625" style="4" customWidth="1"/>
    <col min="10498" max="10498" width="47.28515625" style="4" customWidth="1"/>
    <col min="10499" max="10499" width="34.85546875" style="4" customWidth="1"/>
    <col min="10500" max="10752" width="11.42578125" style="4"/>
    <col min="10753" max="10753" width="31.140625" style="4" customWidth="1"/>
    <col min="10754" max="10754" width="47.28515625" style="4" customWidth="1"/>
    <col min="10755" max="10755" width="34.85546875" style="4" customWidth="1"/>
    <col min="10756" max="11008" width="11.42578125" style="4"/>
    <col min="11009" max="11009" width="31.140625" style="4" customWidth="1"/>
    <col min="11010" max="11010" width="47.28515625" style="4" customWidth="1"/>
    <col min="11011" max="11011" width="34.85546875" style="4" customWidth="1"/>
    <col min="11012" max="11264" width="11.42578125" style="4"/>
    <col min="11265" max="11265" width="31.140625" style="4" customWidth="1"/>
    <col min="11266" max="11266" width="47.28515625" style="4" customWidth="1"/>
    <col min="11267" max="11267" width="34.85546875" style="4" customWidth="1"/>
    <col min="11268" max="11520" width="11.42578125" style="4"/>
    <col min="11521" max="11521" width="31.140625" style="4" customWidth="1"/>
    <col min="11522" max="11522" width="47.28515625" style="4" customWidth="1"/>
    <col min="11523" max="11523" width="34.85546875" style="4" customWidth="1"/>
    <col min="11524" max="11776" width="11.42578125" style="4"/>
    <col min="11777" max="11777" width="31.140625" style="4" customWidth="1"/>
    <col min="11778" max="11778" width="47.28515625" style="4" customWidth="1"/>
    <col min="11779" max="11779" width="34.85546875" style="4" customWidth="1"/>
    <col min="11780" max="12032" width="11.42578125" style="4"/>
    <col min="12033" max="12033" width="31.140625" style="4" customWidth="1"/>
    <col min="12034" max="12034" width="47.28515625" style="4" customWidth="1"/>
    <col min="12035" max="12035" width="34.85546875" style="4" customWidth="1"/>
    <col min="12036" max="12288" width="11.42578125" style="4"/>
    <col min="12289" max="12289" width="31.140625" style="4" customWidth="1"/>
    <col min="12290" max="12290" width="47.28515625" style="4" customWidth="1"/>
    <col min="12291" max="12291" width="34.85546875" style="4" customWidth="1"/>
    <col min="12292" max="12544" width="11.42578125" style="4"/>
    <col min="12545" max="12545" width="31.140625" style="4" customWidth="1"/>
    <col min="12546" max="12546" width="47.28515625" style="4" customWidth="1"/>
    <col min="12547" max="12547" width="34.85546875" style="4" customWidth="1"/>
    <col min="12548" max="12800" width="11.42578125" style="4"/>
    <col min="12801" max="12801" width="31.140625" style="4" customWidth="1"/>
    <col min="12802" max="12802" width="47.28515625" style="4" customWidth="1"/>
    <col min="12803" max="12803" width="34.85546875" style="4" customWidth="1"/>
    <col min="12804" max="13056" width="11.42578125" style="4"/>
    <col min="13057" max="13057" width="31.140625" style="4" customWidth="1"/>
    <col min="13058" max="13058" width="47.28515625" style="4" customWidth="1"/>
    <col min="13059" max="13059" width="34.85546875" style="4" customWidth="1"/>
    <col min="13060" max="13312" width="11.42578125" style="4"/>
    <col min="13313" max="13313" width="31.140625" style="4" customWidth="1"/>
    <col min="13314" max="13314" width="47.28515625" style="4" customWidth="1"/>
    <col min="13315" max="13315" width="34.85546875" style="4" customWidth="1"/>
    <col min="13316" max="13568" width="11.42578125" style="4"/>
    <col min="13569" max="13569" width="31.140625" style="4" customWidth="1"/>
    <col min="13570" max="13570" width="47.28515625" style="4" customWidth="1"/>
    <col min="13571" max="13571" width="34.85546875" style="4" customWidth="1"/>
    <col min="13572" max="13824" width="11.42578125" style="4"/>
    <col min="13825" max="13825" width="31.140625" style="4" customWidth="1"/>
    <col min="13826" max="13826" width="47.28515625" style="4" customWidth="1"/>
    <col min="13827" max="13827" width="34.85546875" style="4" customWidth="1"/>
    <col min="13828" max="14080" width="11.42578125" style="4"/>
    <col min="14081" max="14081" width="31.140625" style="4" customWidth="1"/>
    <col min="14082" max="14082" width="47.28515625" style="4" customWidth="1"/>
    <col min="14083" max="14083" width="34.85546875" style="4" customWidth="1"/>
    <col min="14084" max="14336" width="11.42578125" style="4"/>
    <col min="14337" max="14337" width="31.140625" style="4" customWidth="1"/>
    <col min="14338" max="14338" width="47.28515625" style="4" customWidth="1"/>
    <col min="14339" max="14339" width="34.85546875" style="4" customWidth="1"/>
    <col min="14340" max="14592" width="11.42578125" style="4"/>
    <col min="14593" max="14593" width="31.140625" style="4" customWidth="1"/>
    <col min="14594" max="14594" width="47.28515625" style="4" customWidth="1"/>
    <col min="14595" max="14595" width="34.85546875" style="4" customWidth="1"/>
    <col min="14596" max="14848" width="11.42578125" style="4"/>
    <col min="14849" max="14849" width="31.140625" style="4" customWidth="1"/>
    <col min="14850" max="14850" width="47.28515625" style="4" customWidth="1"/>
    <col min="14851" max="14851" width="34.85546875" style="4" customWidth="1"/>
    <col min="14852" max="15104" width="11.42578125" style="4"/>
    <col min="15105" max="15105" width="31.140625" style="4" customWidth="1"/>
    <col min="15106" max="15106" width="47.28515625" style="4" customWidth="1"/>
    <col min="15107" max="15107" width="34.85546875" style="4" customWidth="1"/>
    <col min="15108" max="15360" width="11.42578125" style="4"/>
    <col min="15361" max="15361" width="31.140625" style="4" customWidth="1"/>
    <col min="15362" max="15362" width="47.28515625" style="4" customWidth="1"/>
    <col min="15363" max="15363" width="34.85546875" style="4" customWidth="1"/>
    <col min="15364" max="15616" width="11.42578125" style="4"/>
    <col min="15617" max="15617" width="31.140625" style="4" customWidth="1"/>
    <col min="15618" max="15618" width="47.28515625" style="4" customWidth="1"/>
    <col min="15619" max="15619" width="34.85546875" style="4" customWidth="1"/>
    <col min="15620" max="15872" width="11.42578125" style="4"/>
    <col min="15873" max="15873" width="31.140625" style="4" customWidth="1"/>
    <col min="15874" max="15874" width="47.28515625" style="4" customWidth="1"/>
    <col min="15875" max="15875" width="34.85546875" style="4" customWidth="1"/>
    <col min="15876" max="16128" width="11.42578125" style="4"/>
    <col min="16129" max="16129" width="31.140625" style="4" customWidth="1"/>
    <col min="16130" max="16130" width="47.28515625" style="4" customWidth="1"/>
    <col min="16131" max="16131" width="34.85546875" style="4" customWidth="1"/>
    <col min="16132" max="16384" width="11.42578125" style="4"/>
  </cols>
  <sheetData>
    <row r="1" spans="1:8" ht="18" x14ac:dyDescent="0.25">
      <c r="A1" s="1"/>
      <c r="B1" s="1"/>
      <c r="C1" s="2"/>
      <c r="D1" s="3"/>
      <c r="E1" s="3"/>
      <c r="F1" s="3"/>
      <c r="G1" s="3"/>
      <c r="H1" s="3"/>
    </row>
    <row r="2" spans="1:8" ht="18" x14ac:dyDescent="0.25">
      <c r="A2" s="25" t="s">
        <v>7</v>
      </c>
      <c r="C2" s="6"/>
      <c r="D2" s="3"/>
      <c r="E2" s="3"/>
      <c r="F2" s="3"/>
      <c r="G2" s="3"/>
      <c r="H2" s="3"/>
    </row>
    <row r="3" spans="1:8" ht="15" x14ac:dyDescent="0.25">
      <c r="A3" s="5" t="s">
        <v>8</v>
      </c>
      <c r="B3" s="5"/>
      <c r="C3" s="5"/>
    </row>
    <row r="4" spans="1:8" ht="18" x14ac:dyDescent="0.25">
      <c r="A4" s="7"/>
      <c r="B4" s="7"/>
      <c r="C4" s="7"/>
    </row>
    <row r="5" spans="1:8" ht="13.5" thickBot="1" x14ac:dyDescent="0.25">
      <c r="A5" s="8" t="s">
        <v>1</v>
      </c>
      <c r="B5" s="8" t="s">
        <v>2</v>
      </c>
      <c r="C5" s="8" t="s">
        <v>3</v>
      </c>
    </row>
    <row r="6" spans="1:8" ht="13.5" thickBot="1" x14ac:dyDescent="0.25">
      <c r="A6" s="9" t="s">
        <v>4</v>
      </c>
      <c r="B6" s="10" t="s">
        <v>5</v>
      </c>
      <c r="C6" s="10" t="s">
        <v>6</v>
      </c>
    </row>
    <row r="7" spans="1:8" ht="18" customHeight="1" x14ac:dyDescent="0.2">
      <c r="A7" s="26" t="s">
        <v>426</v>
      </c>
      <c r="B7" s="24" t="s">
        <v>533</v>
      </c>
      <c r="C7" s="24">
        <v>2580</v>
      </c>
    </row>
    <row r="8" spans="1:8" ht="18" customHeight="1" x14ac:dyDescent="0.2">
      <c r="A8" s="26" t="s">
        <v>426</v>
      </c>
      <c r="B8" s="24" t="s">
        <v>534</v>
      </c>
      <c r="C8" s="24">
        <v>1290</v>
      </c>
    </row>
    <row r="9" spans="1:8" ht="18" customHeight="1" x14ac:dyDescent="0.2">
      <c r="A9" s="26" t="s">
        <v>426</v>
      </c>
      <c r="B9" s="24" t="s">
        <v>535</v>
      </c>
      <c r="C9" s="24">
        <v>1683.15</v>
      </c>
    </row>
    <row r="10" spans="1:8" ht="18" customHeight="1" x14ac:dyDescent="0.2">
      <c r="A10" s="26" t="s">
        <v>426</v>
      </c>
      <c r="B10" s="24" t="s">
        <v>536</v>
      </c>
      <c r="C10" s="24">
        <v>596.85</v>
      </c>
    </row>
    <row r="11" spans="1:8" ht="30.75" customHeight="1" x14ac:dyDescent="0.2">
      <c r="A11" s="26" t="s">
        <v>426</v>
      </c>
      <c r="B11" s="24" t="s">
        <v>537</v>
      </c>
      <c r="C11" s="24">
        <v>5985.67</v>
      </c>
    </row>
    <row r="12" spans="1:8" ht="18" customHeight="1" x14ac:dyDescent="0.2">
      <c r="A12" s="26" t="s">
        <v>426</v>
      </c>
      <c r="B12" s="24" t="s">
        <v>538</v>
      </c>
      <c r="C12" s="24">
        <v>2295.6799999999998</v>
      </c>
    </row>
    <row r="13" spans="1:8" ht="18" customHeight="1" x14ac:dyDescent="0.2">
      <c r="A13" s="26" t="s">
        <v>426</v>
      </c>
      <c r="B13" s="24" t="s">
        <v>539</v>
      </c>
      <c r="C13" s="24">
        <v>404.65</v>
      </c>
    </row>
    <row r="14" spans="1:8" ht="27.95" customHeight="1" x14ac:dyDescent="0.2">
      <c r="A14" s="26" t="s">
        <v>426</v>
      </c>
      <c r="B14" s="24" t="s">
        <v>980</v>
      </c>
      <c r="C14" s="24">
        <v>11314.37</v>
      </c>
    </row>
    <row r="15" spans="1:8" ht="27.95" customHeight="1" x14ac:dyDescent="0.2">
      <c r="A15" s="26" t="s">
        <v>426</v>
      </c>
      <c r="B15" s="24" t="s">
        <v>979</v>
      </c>
      <c r="C15" s="24">
        <v>11314.37</v>
      </c>
    </row>
    <row r="16" spans="1:8" ht="27.95" customHeight="1" x14ac:dyDescent="0.2">
      <c r="A16" s="26" t="s">
        <v>426</v>
      </c>
      <c r="B16" s="24" t="s">
        <v>978</v>
      </c>
      <c r="C16" s="24">
        <v>11314.38</v>
      </c>
    </row>
    <row r="17" spans="1:3" x14ac:dyDescent="0.2">
      <c r="A17" s="23"/>
      <c r="B17" s="29" t="s">
        <v>540</v>
      </c>
      <c r="C17" s="24">
        <f>SUM(C7:C16)</f>
        <v>48779.12</v>
      </c>
    </row>
    <row r="18" spans="1:3" ht="13.5" thickBot="1" x14ac:dyDescent="0.25">
      <c r="A18" s="16"/>
      <c r="B18" s="17"/>
      <c r="C18" s="17"/>
    </row>
    <row r="19" spans="1:3" x14ac:dyDescent="0.2">
      <c r="A19" s="18"/>
      <c r="B19" s="18"/>
      <c r="C19" s="18"/>
    </row>
    <row r="22" spans="1:3" x14ac:dyDescent="0.2">
      <c r="B22" s="19"/>
      <c r="C22" s="19"/>
    </row>
    <row r="23" spans="1:3" x14ac:dyDescent="0.2">
      <c r="B23" s="19"/>
      <c r="C23" s="19"/>
    </row>
    <row r="24" spans="1:3" x14ac:dyDescent="0.2">
      <c r="B24" s="19"/>
      <c r="C24" s="19"/>
    </row>
    <row r="26" spans="1:3" x14ac:dyDescent="0.2">
      <c r="B26" s="20"/>
    </row>
    <row r="27" spans="1:3" ht="12.75" customHeight="1" x14ac:dyDescent="0.2">
      <c r="B27" s="21"/>
      <c r="C27" s="21"/>
    </row>
    <row r="28" spans="1:3" ht="12.75" customHeight="1" x14ac:dyDescent="0.2">
      <c r="B28" s="21"/>
      <c r="C28" s="21"/>
    </row>
    <row r="39" s="22" customFormat="1" ht="11.25" x14ac:dyDescent="0.25"/>
  </sheetData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Hoja1</vt:lpstr>
      <vt:lpstr>B. INMUEBLES</vt:lpstr>
      <vt:lpstr>b.MUEBLES 1241-1-51107</vt:lpstr>
      <vt:lpstr>b.MUEBLES 1241-1-5111</vt:lpstr>
      <vt:lpstr>b.MUEBLES 1241-3-51504</vt:lpstr>
      <vt:lpstr>b.MUEBLES 1241-3-5151</vt:lpstr>
      <vt:lpstr>b.MUEBLES 1241-9-5191</vt:lpstr>
      <vt:lpstr>b.MUEBLES 1242-9-52901</vt:lpstr>
      <vt:lpstr>b.MUEBLES 1242-9-5291</vt:lpstr>
      <vt:lpstr>b.MUEBLES 1243-1-53102</vt:lpstr>
      <vt:lpstr>b.MUEBLES 1244-1-54101</vt:lpstr>
      <vt:lpstr>b.MUEBLES 1246-2-56200</vt:lpstr>
      <vt:lpstr>b.MUEBLES 1246-4-5641</vt:lpstr>
      <vt:lpstr>b.MUEBLES 1246-5-56501</vt:lpstr>
      <vt:lpstr>b.MUEBLES 1246-6-56604</vt:lpstr>
      <vt:lpstr>b.MUEBLES 1246-7-56704</vt:lpstr>
      <vt:lpstr>b.MUEBLES 1246-7-5671</vt:lpstr>
      <vt:lpstr>b.MUEBLES 1246-9-56905</vt:lpstr>
      <vt:lpstr> RESUMEN </vt:lpstr>
      <vt:lpstr>' RESUMEN '!Área_de_impresión</vt:lpstr>
      <vt:lpstr>'B. INMUEBLES'!Área_de_impresión</vt:lpstr>
      <vt:lpstr>'b.MUEBLES 1241-1-51107'!Área_de_impresión</vt:lpstr>
      <vt:lpstr>'b.MUEBLES 1241-1-5111'!Área_de_impresión</vt:lpstr>
      <vt:lpstr>'b.MUEBLES 1241-3-51504'!Área_de_impresión</vt:lpstr>
      <vt:lpstr>'b.MUEBLES 1241-3-5151'!Área_de_impresión</vt:lpstr>
      <vt:lpstr>'b.MUEBLES 1241-9-5191'!Área_de_impresión</vt:lpstr>
      <vt:lpstr>'b.MUEBLES 1242-9-52901'!Área_de_impresión</vt:lpstr>
      <vt:lpstr>'b.MUEBLES 1242-9-5291'!Área_de_impresión</vt:lpstr>
      <vt:lpstr>'b.MUEBLES 1243-1-53102'!Área_de_impresión</vt:lpstr>
      <vt:lpstr>'b.MUEBLES 1244-1-54101'!Área_de_impresión</vt:lpstr>
      <vt:lpstr>'b.MUEBLES 1246-2-56200'!Área_de_impresión</vt:lpstr>
      <vt:lpstr>'b.MUEBLES 1246-4-5641'!Área_de_impresión</vt:lpstr>
      <vt:lpstr>'b.MUEBLES 1246-5-56501'!Área_de_impresión</vt:lpstr>
      <vt:lpstr>'b.MUEBLES 1246-6-56604'!Área_de_impresión</vt:lpstr>
      <vt:lpstr>'b.MUEBLES 1246-7-56704'!Área_de_impresión</vt:lpstr>
      <vt:lpstr>'b.MUEBLES 1246-7-5671'!Área_de_impresión</vt:lpstr>
      <vt:lpstr>'b.MUEBLES 1246-9-56905'!Área_de_impresión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Rocha</dc:creator>
  <cp:lastModifiedBy>Materiales 02</cp:lastModifiedBy>
  <cp:lastPrinted>2026-07-28T16:43:08Z</cp:lastPrinted>
  <dcterms:created xsi:type="dcterms:W3CDTF">2026-07-17T19:13:38Z</dcterms:created>
  <dcterms:modified xsi:type="dcterms:W3CDTF">2026-07-28T18:42:09Z</dcterms:modified>
</cp:coreProperties>
</file>